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frampton\Desktop\Agile resources\"/>
    </mc:Choice>
  </mc:AlternateContent>
  <xr:revisionPtr revIDLastSave="0" documentId="8_{A76E671C-E0B7-4F19-9E7F-3A4BA2946078}" xr6:coauthVersionLast="43" xr6:coauthVersionMax="43" xr10:uidLastSave="{00000000-0000-0000-0000-000000000000}"/>
  <bookViews>
    <workbookView xWindow="28680" yWindow="-120" windowWidth="29040" windowHeight="15840" tabRatio="651" xr2:uid="{00000000-000D-0000-FFFF-FFFF00000000}"/>
  </bookViews>
  <sheets>
    <sheet name="LiteLOC Calibration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6" i="11" l="1"/>
  <c r="K17" i="11"/>
  <c r="K18" i="11"/>
  <c r="K19" i="11"/>
  <c r="K20" i="11"/>
  <c r="K21" i="11"/>
  <c r="K22" i="11"/>
  <c r="K23" i="11"/>
  <c r="K15" i="11"/>
  <c r="C21" i="11"/>
  <c r="C20" i="11"/>
  <c r="C15" i="11"/>
  <c r="B19" i="11"/>
  <c r="B18" i="11"/>
  <c r="B15" i="11"/>
  <c r="A17" i="11"/>
  <c r="A16" i="11"/>
  <c r="A15" i="11"/>
  <c r="H41" i="11" l="1"/>
  <c r="N97" i="11" s="1"/>
  <c r="Q16" i="11" l="1"/>
  <c r="R16" i="11"/>
  <c r="S16" i="11"/>
  <c r="Q17" i="11"/>
  <c r="R17" i="11"/>
  <c r="S17" i="11"/>
  <c r="Q18" i="11"/>
  <c r="R18" i="11"/>
  <c r="S18" i="11"/>
  <c r="Q19" i="11"/>
  <c r="R19" i="11"/>
  <c r="S19" i="11"/>
  <c r="Q20" i="11"/>
  <c r="R20" i="11"/>
  <c r="S20" i="11"/>
  <c r="Q21" i="11"/>
  <c r="R21" i="11"/>
  <c r="S21" i="11"/>
  <c r="Q22" i="11"/>
  <c r="R22" i="11"/>
  <c r="S22" i="11"/>
  <c r="Q23" i="11"/>
  <c r="R23" i="11"/>
  <c r="S23" i="11"/>
  <c r="S15" i="11"/>
  <c r="R15" i="11"/>
  <c r="Q15" i="11"/>
  <c r="B16" i="11" l="1"/>
  <c r="D63" i="11"/>
  <c r="C63" i="11"/>
  <c r="B63" i="11"/>
  <c r="D62" i="11"/>
  <c r="C62" i="11"/>
  <c r="B62" i="11"/>
  <c r="D61" i="11"/>
  <c r="C61" i="11"/>
  <c r="B61" i="11"/>
  <c r="D60" i="11"/>
  <c r="C60" i="11"/>
  <c r="B60" i="11"/>
  <c r="D59" i="11"/>
  <c r="C59" i="11"/>
  <c r="B59" i="11"/>
  <c r="D58" i="11"/>
  <c r="C58" i="11"/>
  <c r="B58" i="11"/>
  <c r="D57" i="11"/>
  <c r="C57" i="11"/>
  <c r="B57" i="11"/>
  <c r="D56" i="11"/>
  <c r="C56" i="11"/>
  <c r="B56" i="11"/>
  <c r="D55" i="11"/>
  <c r="C55" i="11"/>
  <c r="B55" i="11"/>
  <c r="D50" i="11"/>
  <c r="C50" i="11"/>
  <c r="B50" i="11"/>
  <c r="D49" i="11"/>
  <c r="C49" i="11"/>
  <c r="B49" i="11"/>
  <c r="D48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B42" i="11"/>
  <c r="B21" i="11"/>
  <c r="A21" i="11"/>
  <c r="B20" i="11"/>
  <c r="A20" i="11"/>
  <c r="C19" i="11"/>
  <c r="A19" i="11"/>
  <c r="C18" i="11"/>
  <c r="A18" i="11"/>
  <c r="C17" i="11"/>
  <c r="B17" i="11"/>
  <c r="C16" i="11"/>
  <c r="B67" i="11" l="1" a="1"/>
  <c r="C69" i="11" s="1"/>
  <c r="B72" i="11" a="1"/>
  <c r="B75" i="11" s="1"/>
  <c r="A22" i="11"/>
  <c r="A23" i="11" l="1"/>
  <c r="B67" i="11"/>
  <c r="D68" i="11"/>
  <c r="C22" i="11"/>
  <c r="C23" i="11" s="1"/>
  <c r="D70" i="11"/>
  <c r="B70" i="11"/>
  <c r="E67" i="11"/>
  <c r="C67" i="11"/>
  <c r="B22" i="11"/>
  <c r="E70" i="11"/>
  <c r="C70" i="11"/>
  <c r="D67" i="11"/>
  <c r="E68" i="11"/>
  <c r="B68" i="11"/>
  <c r="C68" i="11"/>
  <c r="D69" i="11"/>
  <c r="E69" i="11"/>
  <c r="B69" i="11"/>
  <c r="C72" i="11"/>
  <c r="D72" i="11"/>
  <c r="E72" i="11"/>
  <c r="B72" i="11"/>
  <c r="C73" i="11"/>
  <c r="D73" i="11"/>
  <c r="E73" i="11"/>
  <c r="B73" i="11"/>
  <c r="C74" i="11"/>
  <c r="D74" i="11"/>
  <c r="E74" i="11"/>
  <c r="B74" i="11"/>
  <c r="C75" i="11"/>
  <c r="D75" i="11"/>
  <c r="E75" i="11"/>
  <c r="B23" i="11" l="1"/>
  <c r="B79" i="11" a="1"/>
  <c r="E82" i="11" s="1"/>
  <c r="E95" i="11" s="1"/>
  <c r="B80" i="11" l="1"/>
  <c r="B93" i="11" s="1"/>
  <c r="C80" i="11"/>
  <c r="C93" i="11" s="1"/>
  <c r="D80" i="11"/>
  <c r="D93" i="11" s="1"/>
  <c r="E80" i="11"/>
  <c r="E93" i="11" s="1"/>
  <c r="B79" i="11"/>
  <c r="B92" i="11" s="1"/>
  <c r="C79" i="11"/>
  <c r="C92" i="11" s="1"/>
  <c r="D79" i="11"/>
  <c r="D92" i="11" s="1"/>
  <c r="E79" i="11"/>
  <c r="E92" i="11" s="1"/>
  <c r="B81" i="11"/>
  <c r="B94" i="11" s="1"/>
  <c r="C81" i="11"/>
  <c r="C94" i="11" s="1"/>
  <c r="D81" i="11"/>
  <c r="D94" i="11" s="1"/>
  <c r="E81" i="11"/>
  <c r="E94" i="11" s="1"/>
  <c r="B82" i="11"/>
  <c r="B95" i="11" s="1"/>
  <c r="C82" i="11"/>
  <c r="C95" i="11" s="1"/>
  <c r="D82" i="11"/>
  <c r="D95" i="11" s="1"/>
  <c r="G92" i="11" l="1"/>
  <c r="B86" i="11" a="1"/>
  <c r="C86" i="11" s="1"/>
  <c r="C88" i="11" s="1"/>
  <c r="G95" i="11"/>
  <c r="G94" i="11"/>
  <c r="G93" i="11"/>
  <c r="D86" i="11" l="1"/>
  <c r="D88" i="11" s="1"/>
  <c r="B86" i="11"/>
  <c r="B88" i="11" s="1"/>
  <c r="E86" i="11"/>
  <c r="E88" i="11" s="1"/>
  <c r="G97" i="11"/>
  <c r="B100" i="11" s="1"/>
  <c r="B28" i="11" s="1"/>
</calcChain>
</file>

<file path=xl/sharedStrings.xml><?xml version="1.0" encoding="utf-8"?>
<sst xmlns="http://schemas.openxmlformats.org/spreadsheetml/2006/main" count="51" uniqueCount="48">
  <si>
    <t>Red</t>
  </si>
  <si>
    <t>Green</t>
  </si>
  <si>
    <t>Blue</t>
  </si>
  <si>
    <t xml:space="preserve">(RGB+MODE 1 </t>
  </si>
  <si>
    <t xml:space="preserve"> </t>
  </si>
  <si>
    <t>)</t>
  </si>
  <si>
    <t>Drive Percentage</t>
  </si>
  <si>
    <t>Colour Sensor Value</t>
  </si>
  <si>
    <t>(RGB+MEAS?)</t>
  </si>
  <si>
    <t>Screen Flux Measurement</t>
  </si>
  <si>
    <t>Mode commands to be sent to photon before each screen reading and MEAS command.</t>
  </si>
  <si>
    <t>IR</t>
  </si>
  <si>
    <t>IG</t>
  </si>
  <si>
    <t>IB</t>
  </si>
  <si>
    <t>SX</t>
  </si>
  <si>
    <t>SY</t>
  </si>
  <si>
    <t>SZ</t>
  </si>
  <si>
    <t>x</t>
  </si>
  <si>
    <t>y</t>
  </si>
  <si>
    <t>fL</t>
  </si>
  <si>
    <t>X</t>
  </si>
  <si>
    <t>Y</t>
  </si>
  <si>
    <t>Z</t>
  </si>
  <si>
    <t xml:space="preserve">CSBD XYZ Measurement Command: </t>
  </si>
  <si>
    <t>This is the RGB+CAL2 command that needs to be used to enter the data into photon.</t>
  </si>
  <si>
    <t>Rough Work Below:</t>
  </si>
  <si>
    <t>The spreadsheet generates the following matrix based on the above data.</t>
  </si>
  <si>
    <t>This is the screen flux matrix</t>
  </si>
  <si>
    <t>Mphi</t>
  </si>
  <si>
    <t>This is the sensor data matrix</t>
  </si>
  <si>
    <t>Ms</t>
  </si>
  <si>
    <t>The spreadsheet calculates the following matrix based on the above calculated matrices.</t>
  </si>
  <si>
    <t>This is the inverse of the transpose of Mphi times Mphi</t>
  </si>
  <si>
    <t>inverse (MphiT x Mphi)</t>
  </si>
  <si>
    <t>This is the product of the transpose of Mphi and Ms</t>
  </si>
  <si>
    <t>This is the model that is required to multiply screen tristimuli by in order to generate target sensor values.</t>
  </si>
  <si>
    <t>The following steps verify the matrix, and the graph above allows you to see if there are any errors in your data.</t>
  </si>
  <si>
    <t>"</t>
  </si>
  <si>
    <t>" "</t>
  </si>
  <si>
    <t>The following lines generate the RGB+CAL2 command that will program the calibration data into photon.</t>
  </si>
  <si>
    <t xml:space="preserve">(RGB+CAL2 </t>
  </si>
  <si>
    <t>Using manual controls, get the screen to maximum uncorrected center lumens, then put the drive levels here.</t>
  </si>
  <si>
    <t xml:space="preserve">Gather the following data at the below listed drive level settings using the Photon commands found to the right. </t>
  </si>
  <si>
    <t>This is the on-screen footLamberts for the max uncorrected center lumens.</t>
  </si>
  <si>
    <t>This is the RGB+CAL2 command that must be used to enter the data into photon:</t>
  </si>
  <si>
    <t>LiteLOC Sensor-to-screen Calibration Workbook</t>
  </si>
  <si>
    <t>Copyright © 2021 Christie Digital Systems USA, Inc. All rights reserved.</t>
  </si>
  <si>
    <t>020-103460-02 rev. 1 (06-2021)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</si>
</sst>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6"/>
      <color rgb="FF2A6EBB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/>
      <top/>
      <bottom style="medium">
        <color theme="0" tint="-0.34998626667073579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4">
    <xf numFmtId="0" fontId="0" fillId="0" borderId="0" xfId="0"/>
    <xf numFmtId="1" fontId="0" fillId="0" borderId="0" xfId="0" applyNumberFormat="1"/>
    <xf numFmtId="0" fontId="0" fillId="2" borderId="0" xfId="0" applyFill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/>
    <xf numFmtId="0" fontId="0" fillId="0" borderId="11" xfId="0" applyBorder="1" applyAlignment="1"/>
    <xf numFmtId="0" fontId="0" fillId="0" borderId="12" xfId="0" applyBorder="1" applyAlignment="1">
      <alignment horizontal="right"/>
    </xf>
    <xf numFmtId="0" fontId="0" fillId="0" borderId="0" xfId="0" applyFill="1"/>
    <xf numFmtId="0" fontId="0" fillId="0" borderId="6" xfId="0" applyBorder="1"/>
    <xf numFmtId="0" fontId="0" fillId="0" borderId="7" xfId="0" applyBorder="1"/>
    <xf numFmtId="1" fontId="0" fillId="0" borderId="3" xfId="0" applyNumberFormat="1" applyFill="1" applyBorder="1" applyAlignment="1">
      <alignment horizontal="center"/>
    </xf>
    <xf numFmtId="1" fontId="0" fillId="0" borderId="4" xfId="0" applyNumberForma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" fontId="0" fillId="0" borderId="9" xfId="0" applyNumberFormat="1" applyFill="1" applyBorder="1" applyAlignment="1">
      <alignment horizontal="center"/>
    </xf>
    <xf numFmtId="1" fontId="0" fillId="0" borderId="6" xfId="0" applyNumberFormat="1" applyFill="1" applyBorder="1" applyAlignment="1">
      <alignment horizontal="center"/>
    </xf>
    <xf numFmtId="1" fontId="0" fillId="0" borderId="7" xfId="0" applyNumberFormat="1" applyFill="1" applyBorder="1" applyAlignment="1">
      <alignment horizontal="center"/>
    </xf>
    <xf numFmtId="1" fontId="0" fillId="0" borderId="5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0" borderId="2" xfId="0" applyNumberFormat="1" applyFill="1" applyBorder="1" applyAlignment="1">
      <alignment horizontal="center"/>
    </xf>
    <xf numFmtId="1" fontId="0" fillId="0" borderId="8" xfId="0" applyNumberFormat="1" applyFill="1" applyBorder="1" applyAlignment="1">
      <alignment horizontal="center"/>
    </xf>
    <xf numFmtId="0" fontId="1" fillId="0" borderId="16" xfId="0" applyFont="1" applyBorder="1"/>
    <xf numFmtId="0" fontId="0" fillId="0" borderId="16" xfId="0" applyBorder="1"/>
    <xf numFmtId="0" fontId="1" fillId="0" borderId="0" xfId="0" applyFont="1"/>
    <xf numFmtId="0" fontId="0" fillId="0" borderId="17" xfId="0" applyBorder="1"/>
    <xf numFmtId="0" fontId="1" fillId="0" borderId="0" xfId="0" applyFont="1" applyAlignment="1">
      <alignment horizontal="justify" vertical="center"/>
    </xf>
    <xf numFmtId="0" fontId="2" fillId="0" borderId="0" xfId="0" applyFont="1"/>
    <xf numFmtId="10" fontId="0" fillId="0" borderId="2" xfId="1" applyNumberFormat="1" applyFont="1" applyBorder="1" applyAlignment="1">
      <alignment horizontal="center"/>
    </xf>
    <xf numFmtId="10" fontId="0" fillId="0" borderId="8" xfId="1" applyNumberFormat="1" applyFont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10" fontId="0" fillId="0" borderId="5" xfId="1" applyNumberFormat="1" applyFont="1" applyBorder="1" applyAlignment="1">
      <alignment horizontal="center"/>
    </xf>
    <xf numFmtId="10" fontId="0" fillId="0" borderId="6" xfId="1" applyNumberFormat="1" applyFont="1" applyBorder="1" applyAlignment="1">
      <alignment horizontal="center"/>
    </xf>
    <xf numFmtId="10" fontId="0" fillId="0" borderId="2" xfId="1" applyNumberFormat="1" applyFont="1" applyBorder="1" applyAlignment="1" applyProtection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164" fontId="0" fillId="3" borderId="3" xfId="0" applyNumberFormat="1" applyFill="1" applyBorder="1" applyAlignment="1" applyProtection="1">
      <alignment horizontal="center"/>
      <protection locked="0"/>
    </xf>
    <xf numFmtId="1" fontId="0" fillId="3" borderId="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1" fontId="0" fillId="3" borderId="9" xfId="0" applyNumberFormat="1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164" fontId="0" fillId="3" borderId="6" xfId="0" applyNumberFormat="1" applyFill="1" applyBorder="1" applyAlignment="1" applyProtection="1">
      <alignment horizontal="center"/>
      <protection locked="0"/>
    </xf>
    <xf numFmtId="1" fontId="0" fillId="3" borderId="7" xfId="0" applyNumberFormat="1" applyFill="1" applyBorder="1" applyAlignment="1" applyProtection="1">
      <alignment horizontal="center"/>
      <protection locked="0"/>
    </xf>
    <xf numFmtId="10" fontId="0" fillId="3" borderId="0" xfId="0" applyNumberFormat="1" applyFill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16" xfId="0" applyFont="1" applyBorder="1"/>
    <xf numFmtId="0" fontId="1" fillId="0" borderId="0" xfId="0" applyFont="1"/>
    <xf numFmtId="0" fontId="1" fillId="0" borderId="0" xfId="0" applyFont="1" applyAlignment="1">
      <alignment horizontal="justify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2A6EBB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Screen Tristimulus</a:t>
            </a:r>
            <a:r>
              <a:rPr lang="en-US" baseline="0"/>
              <a:t> Values vs. CSBD Values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'LiteLOC Calibration'!$Q$14</c:f>
              <c:strCache>
                <c:ptCount val="1"/>
                <c:pt idx="0">
                  <c:v>X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7.5350934780029258E-2"/>
                  <c:y val="0.1000181056772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'LiteLOC Calibration'!$D$15:$D$23</c:f>
              <c:numCache>
                <c:formatCode>General</c:formatCode>
                <c:ptCount val="9"/>
                <c:pt idx="0">
                  <c:v>3073532</c:v>
                </c:pt>
                <c:pt idx="1">
                  <c:v>3438999</c:v>
                </c:pt>
                <c:pt idx="2">
                  <c:v>2693332</c:v>
                </c:pt>
                <c:pt idx="3">
                  <c:v>3199404</c:v>
                </c:pt>
                <c:pt idx="4">
                  <c:v>2934325</c:v>
                </c:pt>
                <c:pt idx="5">
                  <c:v>3201184</c:v>
                </c:pt>
                <c:pt idx="6">
                  <c:v>2943282</c:v>
                </c:pt>
                <c:pt idx="7">
                  <c:v>3705603</c:v>
                </c:pt>
                <c:pt idx="8">
                  <c:v>2431460</c:v>
                </c:pt>
              </c:numCache>
            </c:numRef>
          </c:xVal>
          <c:yVal>
            <c:numRef>
              <c:f>'LiteLOC Calibration'!$Q$15:$Q$23</c:f>
              <c:numCache>
                <c:formatCode>0</c:formatCode>
                <c:ptCount val="9"/>
                <c:pt idx="0">
                  <c:v>589.37261698440204</c:v>
                </c:pt>
                <c:pt idx="1">
                  <c:v>665.09217391304367</c:v>
                </c:pt>
                <c:pt idx="2">
                  <c:v>529.66275051831383</c:v>
                </c:pt>
                <c:pt idx="3">
                  <c:v>603.16998754669987</c:v>
                </c:pt>
                <c:pt idx="4">
                  <c:v>575.89181636726539</c:v>
                </c:pt>
                <c:pt idx="5">
                  <c:v>616.22441993153291</c:v>
                </c:pt>
                <c:pt idx="6">
                  <c:v>561.92382141742121</c:v>
                </c:pt>
                <c:pt idx="7">
                  <c:v>703.82425068119892</c:v>
                </c:pt>
                <c:pt idx="8">
                  <c:v>468.89878831076254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1E-46A7-8163-BEF45E43ED0E}"/>
            </c:ext>
          </c:extLst>
        </c:ser>
        <c:ser>
          <c:idx val="1"/>
          <c:order val="1"/>
          <c:tx>
            <c:strRef>
              <c:f>'LiteLOC Calibration'!$R$14</c:f>
              <c:strCache>
                <c:ptCount val="1"/>
                <c:pt idx="0">
                  <c:v>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4.6180165990704118E-2"/>
                  <c:y val="-2.014888337468984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'LiteLOC Calibration'!$E$15:$E$23</c:f>
              <c:numCache>
                <c:formatCode>General</c:formatCode>
                <c:ptCount val="9"/>
                <c:pt idx="0">
                  <c:v>2564292</c:v>
                </c:pt>
                <c:pt idx="1">
                  <c:v>2711361</c:v>
                </c:pt>
                <c:pt idx="2">
                  <c:v>2416623</c:v>
                </c:pt>
                <c:pt idx="3">
                  <c:v>3008453</c:v>
                </c:pt>
                <c:pt idx="4">
                  <c:v>2098893</c:v>
                </c:pt>
                <c:pt idx="5">
                  <c:v>2621446</c:v>
                </c:pt>
                <c:pt idx="6">
                  <c:v>2512125</c:v>
                </c:pt>
                <c:pt idx="7">
                  <c:v>3207699</c:v>
                </c:pt>
                <c:pt idx="8">
                  <c:v>1895713</c:v>
                </c:pt>
              </c:numCache>
            </c:numRef>
          </c:xVal>
          <c:yVal>
            <c:numRef>
              <c:f>'LiteLOC Calibration'!$R$15:$R$23</c:f>
              <c:numCache>
                <c:formatCode>0</c:formatCode>
                <c:ptCount val="9"/>
                <c:pt idx="0">
                  <c:v>510</c:v>
                </c:pt>
                <c:pt idx="1">
                  <c:v>540</c:v>
                </c:pt>
                <c:pt idx="2">
                  <c:v>498</c:v>
                </c:pt>
                <c:pt idx="3">
                  <c:v>606</c:v>
                </c:pt>
                <c:pt idx="4">
                  <c:v>413</c:v>
                </c:pt>
                <c:pt idx="5">
                  <c:v>513</c:v>
                </c:pt>
                <c:pt idx="6">
                  <c:v>506</c:v>
                </c:pt>
                <c:pt idx="7">
                  <c:v>637</c:v>
                </c:pt>
                <c:pt idx="8">
                  <c:v>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51E-46A7-8163-BEF45E43ED0E}"/>
            </c:ext>
          </c:extLst>
        </c:ser>
        <c:ser>
          <c:idx val="2"/>
          <c:order val="2"/>
          <c:tx>
            <c:strRef>
              <c:f>'LiteLOC Calibration'!$S$14</c:f>
              <c:strCache>
                <c:ptCount val="1"/>
                <c:pt idx="0">
                  <c:v>Z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0.10599884949680374"/>
                  <c:y val="-1.35318444995864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'LiteLOC Calibration'!$F$15:$F$23</c:f>
              <c:numCache>
                <c:formatCode>General</c:formatCode>
                <c:ptCount val="9"/>
                <c:pt idx="0">
                  <c:v>1265818</c:v>
                </c:pt>
                <c:pt idx="1">
                  <c:v>1279666</c:v>
                </c:pt>
                <c:pt idx="2">
                  <c:v>1253231</c:v>
                </c:pt>
                <c:pt idx="3">
                  <c:v>1291819</c:v>
                </c:pt>
                <c:pt idx="4">
                  <c:v>1235354</c:v>
                </c:pt>
                <c:pt idx="5">
                  <c:v>1529675</c:v>
                </c:pt>
                <c:pt idx="6">
                  <c:v>989659</c:v>
                </c:pt>
                <c:pt idx="7">
                  <c:v>1571126</c:v>
                </c:pt>
                <c:pt idx="8">
                  <c:v>945486</c:v>
                </c:pt>
              </c:numCache>
            </c:numRef>
          </c:xVal>
          <c:yVal>
            <c:numRef>
              <c:f>'LiteLOC Calibration'!$S$15:$S$23</c:f>
              <c:numCache>
                <c:formatCode>0</c:formatCode>
                <c:ptCount val="9"/>
                <c:pt idx="0">
                  <c:v>668.3916811091857</c:v>
                </c:pt>
                <c:pt idx="1">
                  <c:v>673.16869565217382</c:v>
                </c:pt>
                <c:pt idx="2">
                  <c:v>693.13890808569454</c:v>
                </c:pt>
                <c:pt idx="3">
                  <c:v>677.50498132004986</c:v>
                </c:pt>
                <c:pt idx="4">
                  <c:v>659.81077844311392</c:v>
                </c:pt>
                <c:pt idx="5">
                  <c:v>822.08786610878633</c:v>
                </c:pt>
                <c:pt idx="6">
                  <c:v>511.84514517639724</c:v>
                </c:pt>
                <c:pt idx="7">
                  <c:v>828.7942779291551</c:v>
                </c:pt>
                <c:pt idx="8">
                  <c:v>497.65074839629369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51E-46A7-8163-BEF45E43E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0051544"/>
        <c:axId val="370051936"/>
      </c:scatterChart>
      <c:valAx>
        <c:axId val="370051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'LiteLOC Calibration'!$D$13:$F$13</c:f>
              <c:strCache>
                <c:ptCount val="3"/>
                <c:pt idx="0">
                  <c:v>Colour Sensor Value</c:v>
                </c:pt>
                <c:pt idx="2">
                  <c:v>(RGB+MEAS?)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0051936"/>
        <c:crosses val="autoZero"/>
        <c:crossBetween val="midCat"/>
      </c:valAx>
      <c:valAx>
        <c:axId val="37005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'LiteLOC Calibration'!$G$13:$I$13</c:f>
              <c:strCache>
                <c:ptCount val="3"/>
                <c:pt idx="0">
                  <c:v>Screen Flux Measurement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0051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776286</xdr:colOff>
      <xdr:row>48</xdr:row>
      <xdr:rowOff>49529</xdr:rowOff>
    </xdr:from>
    <xdr:to>
      <xdr:col>14</xdr:col>
      <xdr:colOff>323850</xdr:colOff>
      <xdr:row>68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1279208</xdr:colOff>
      <xdr:row>1</xdr:row>
      <xdr:rowOff>173608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29ED5DD-9AEA-4A9D-9DD8-7B82D037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594"/>
          <a:ext cx="1316355" cy="1697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4:S100"/>
  <sheetViews>
    <sheetView tabSelected="1" zoomScale="80" zoomScaleNormal="80" workbookViewId="0">
      <selection activeCell="C104" sqref="C104"/>
    </sheetView>
  </sheetViews>
  <sheetFormatPr defaultColWidth="13.28515625" defaultRowHeight="15" x14ac:dyDescent="0.25"/>
  <cols>
    <col min="1" max="3" width="26.5703125" customWidth="1"/>
    <col min="4" max="9" width="15" customWidth="1"/>
  </cols>
  <sheetData>
    <row r="4" spans="1:19" ht="20.25" x14ac:dyDescent="0.3">
      <c r="A4" s="31" t="s">
        <v>45</v>
      </c>
    </row>
    <row r="6" spans="1:19" x14ac:dyDescent="0.25">
      <c r="A6" t="s">
        <v>41</v>
      </c>
    </row>
    <row r="8" spans="1:19" x14ac:dyDescent="0.25">
      <c r="A8" t="s">
        <v>0</v>
      </c>
      <c r="B8" t="s">
        <v>1</v>
      </c>
      <c r="C8" t="s">
        <v>2</v>
      </c>
    </row>
    <row r="9" spans="1:19" x14ac:dyDescent="0.25">
      <c r="A9" s="47">
        <v>0.73860000000000003</v>
      </c>
      <c r="B9" s="47">
        <v>0.84550000000000003</v>
      </c>
      <c r="C9" s="47">
        <v>0.60409999999999997</v>
      </c>
    </row>
    <row r="11" spans="1:19" x14ac:dyDescent="0.25">
      <c r="A11" t="s">
        <v>42</v>
      </c>
      <c r="K11" t="s">
        <v>3</v>
      </c>
      <c r="L11" t="s">
        <v>4</v>
      </c>
      <c r="M11" t="s">
        <v>5</v>
      </c>
    </row>
    <row r="12" spans="1:19" ht="15.75" thickBot="1" x14ac:dyDescent="0.3"/>
    <row r="13" spans="1:19" ht="15.75" thickBot="1" x14ac:dyDescent="0.3">
      <c r="A13" s="48" t="s">
        <v>6</v>
      </c>
      <c r="B13" s="49"/>
      <c r="C13" s="49"/>
      <c r="D13" s="7" t="s">
        <v>7</v>
      </c>
      <c r="E13" s="8"/>
      <c r="F13" s="9" t="s">
        <v>8</v>
      </c>
      <c r="G13" s="49" t="s">
        <v>9</v>
      </c>
      <c r="H13" s="49"/>
      <c r="I13" s="50"/>
      <c r="K13" t="s">
        <v>10</v>
      </c>
    </row>
    <row r="14" spans="1:19" ht="15.75" thickBot="1" x14ac:dyDescent="0.3">
      <c r="A14" s="3" t="s">
        <v>11</v>
      </c>
      <c r="B14" s="4" t="s">
        <v>12</v>
      </c>
      <c r="C14" s="4" t="s">
        <v>13</v>
      </c>
      <c r="D14" s="4" t="s">
        <v>14</v>
      </c>
      <c r="E14" s="4" t="s">
        <v>15</v>
      </c>
      <c r="F14" s="4" t="s">
        <v>16</v>
      </c>
      <c r="G14" s="11" t="s">
        <v>17</v>
      </c>
      <c r="H14" s="11" t="s">
        <v>18</v>
      </c>
      <c r="I14" s="12" t="s">
        <v>19</v>
      </c>
      <c r="Q14" s="21" t="s">
        <v>20</v>
      </c>
      <c r="R14" s="22" t="s">
        <v>21</v>
      </c>
      <c r="S14" s="23" t="s">
        <v>22</v>
      </c>
    </row>
    <row r="15" spans="1:19" x14ac:dyDescent="0.25">
      <c r="A15" s="37">
        <f>A9-0.1</f>
        <v>0.63860000000000006</v>
      </c>
      <c r="B15" s="32">
        <f>B9-0.1</f>
        <v>0.74550000000000005</v>
      </c>
      <c r="C15" s="32">
        <f>C9-0.1</f>
        <v>0.50409999999999999</v>
      </c>
      <c r="D15" s="38">
        <v>3073532</v>
      </c>
      <c r="E15" s="38">
        <v>2564292</v>
      </c>
      <c r="F15" s="38">
        <v>1265818</v>
      </c>
      <c r="G15" s="39">
        <v>0.33339999999999997</v>
      </c>
      <c r="H15" s="39">
        <v>0.28849999999999998</v>
      </c>
      <c r="I15" s="40">
        <v>510</v>
      </c>
      <c r="K15" s="1" t="str">
        <f>CONCATENATE($K$11,A15*10000,$L$11,B15*10000,$L$11,C15*10000,$M$11)</f>
        <v>(RGB+MODE 1 6386 7455 5041)</v>
      </c>
      <c r="Q15" s="24">
        <f t="shared" ref="Q15:Q23" si="0">I15*G15/H15</f>
        <v>589.37261698440204</v>
      </c>
      <c r="R15" s="13">
        <f t="shared" ref="R15:R23" si="1">I15</f>
        <v>510</v>
      </c>
      <c r="S15" s="14">
        <f t="shared" ref="S15:S23" si="2">I15*(1-G15-H15)/H15</f>
        <v>668.3916811091857</v>
      </c>
    </row>
    <row r="16" spans="1:19" x14ac:dyDescent="0.25">
      <c r="A16" s="33">
        <f>MIN(A15+0.1,1)</f>
        <v>0.73860000000000003</v>
      </c>
      <c r="B16" s="34">
        <f>B$15</f>
        <v>0.74550000000000005</v>
      </c>
      <c r="C16" s="34">
        <f>C$15</f>
        <v>0.50409999999999999</v>
      </c>
      <c r="D16" s="41">
        <v>3438999</v>
      </c>
      <c r="E16" s="41">
        <v>2711361</v>
      </c>
      <c r="F16" s="41">
        <v>1279666</v>
      </c>
      <c r="G16" s="42">
        <v>0.35410000000000003</v>
      </c>
      <c r="H16" s="42">
        <v>0.28749999999999998</v>
      </c>
      <c r="I16" s="43">
        <v>540</v>
      </c>
      <c r="K16" s="1" t="str">
        <f t="shared" ref="K16:K23" si="3">CONCATENATE($K$11,A16*10000,$L$11,B16*10000,$L$11,C16*10000,$M$11)</f>
        <v>(RGB+MODE 1 7386 7455 5041)</v>
      </c>
      <c r="Q16" s="25">
        <f t="shared" si="0"/>
        <v>665.09217391304367</v>
      </c>
      <c r="R16" s="15">
        <f t="shared" si="1"/>
        <v>540</v>
      </c>
      <c r="S16" s="16">
        <f t="shared" si="2"/>
        <v>673.16869565217382</v>
      </c>
    </row>
    <row r="17" spans="1:19" x14ac:dyDescent="0.25">
      <c r="A17" s="33">
        <f>A15-0.1</f>
        <v>0.53860000000000008</v>
      </c>
      <c r="B17" s="34">
        <f>B$15</f>
        <v>0.74550000000000005</v>
      </c>
      <c r="C17" s="34">
        <f>C$15</f>
        <v>0.50409999999999999</v>
      </c>
      <c r="D17" s="41">
        <v>2693332</v>
      </c>
      <c r="E17" s="41">
        <v>2416623</v>
      </c>
      <c r="F17" s="41">
        <v>1253231</v>
      </c>
      <c r="G17" s="42">
        <v>0.30780000000000002</v>
      </c>
      <c r="H17" s="42">
        <v>0.28939999999999999</v>
      </c>
      <c r="I17" s="43">
        <v>498</v>
      </c>
      <c r="K17" s="1" t="str">
        <f t="shared" si="3"/>
        <v>(RGB+MODE 1 5386 7455 5041)</v>
      </c>
      <c r="Q17" s="25">
        <f t="shared" si="0"/>
        <v>529.66275051831383</v>
      </c>
      <c r="R17" s="15">
        <f t="shared" si="1"/>
        <v>498</v>
      </c>
      <c r="S17" s="16">
        <f t="shared" si="2"/>
        <v>693.13890808569454</v>
      </c>
    </row>
    <row r="18" spans="1:19" x14ac:dyDescent="0.25">
      <c r="A18" s="33">
        <f>A$15</f>
        <v>0.63860000000000006</v>
      </c>
      <c r="B18" s="34">
        <f>MIN(B17+0.1,0.99)</f>
        <v>0.84550000000000003</v>
      </c>
      <c r="C18" s="34">
        <f>C$15</f>
        <v>0.50409999999999999</v>
      </c>
      <c r="D18" s="41">
        <v>3199404</v>
      </c>
      <c r="E18" s="41">
        <v>3008453</v>
      </c>
      <c r="F18" s="41">
        <v>1291819</v>
      </c>
      <c r="G18" s="42">
        <v>0.31969999999999998</v>
      </c>
      <c r="H18" s="42">
        <v>0.32119999999999999</v>
      </c>
      <c r="I18" s="43">
        <v>606</v>
      </c>
      <c r="K18" s="1" t="str">
        <f t="shared" si="3"/>
        <v>(RGB+MODE 1 6386 8455 5041)</v>
      </c>
      <c r="Q18" s="25">
        <f t="shared" si="0"/>
        <v>603.16998754669987</v>
      </c>
      <c r="R18" s="15">
        <f t="shared" si="1"/>
        <v>606</v>
      </c>
      <c r="S18" s="16">
        <f t="shared" si="2"/>
        <v>677.50498132004986</v>
      </c>
    </row>
    <row r="19" spans="1:19" x14ac:dyDescent="0.25">
      <c r="A19" s="33">
        <f>A$15</f>
        <v>0.63860000000000006</v>
      </c>
      <c r="B19" s="34">
        <f>B17-0.1</f>
        <v>0.64550000000000007</v>
      </c>
      <c r="C19" s="34">
        <f>C$15</f>
        <v>0.50409999999999999</v>
      </c>
      <c r="D19" s="41">
        <v>2934325</v>
      </c>
      <c r="E19" s="41">
        <v>2098893</v>
      </c>
      <c r="F19" s="41">
        <v>1235354</v>
      </c>
      <c r="G19" s="42">
        <v>0.3493</v>
      </c>
      <c r="H19" s="42">
        <v>0.2505</v>
      </c>
      <c r="I19" s="43">
        <v>413</v>
      </c>
      <c r="K19" s="1" t="str">
        <f t="shared" si="3"/>
        <v>(RGB+MODE 1 6386 6455 5041)</v>
      </c>
      <c r="Q19" s="25">
        <f t="shared" si="0"/>
        <v>575.89181636726539</v>
      </c>
      <c r="R19" s="15">
        <f t="shared" si="1"/>
        <v>413</v>
      </c>
      <c r="S19" s="16">
        <f t="shared" si="2"/>
        <v>659.81077844311392</v>
      </c>
    </row>
    <row r="20" spans="1:19" x14ac:dyDescent="0.25">
      <c r="A20" s="33">
        <f>A$15</f>
        <v>0.63860000000000006</v>
      </c>
      <c r="B20" s="34">
        <f>B$15</f>
        <v>0.74550000000000005</v>
      </c>
      <c r="C20" s="34">
        <f>MIN(C19+0.1,1)</f>
        <v>0.60409999999999997</v>
      </c>
      <c r="D20" s="41">
        <v>3201184</v>
      </c>
      <c r="E20" s="41">
        <v>2621446</v>
      </c>
      <c r="F20" s="41">
        <v>1529675</v>
      </c>
      <c r="G20" s="42">
        <v>0.31580000000000003</v>
      </c>
      <c r="H20" s="42">
        <v>0.26290000000000002</v>
      </c>
      <c r="I20" s="43">
        <v>513</v>
      </c>
      <c r="K20" s="1" t="str">
        <f t="shared" si="3"/>
        <v>(RGB+MODE 1 6386 7455 6041)</v>
      </c>
      <c r="Q20" s="25">
        <f t="shared" si="0"/>
        <v>616.22441993153291</v>
      </c>
      <c r="R20" s="15">
        <f t="shared" si="1"/>
        <v>513</v>
      </c>
      <c r="S20" s="16">
        <f t="shared" si="2"/>
        <v>822.08786610878633</v>
      </c>
    </row>
    <row r="21" spans="1:19" x14ac:dyDescent="0.25">
      <c r="A21" s="33">
        <f>A$15</f>
        <v>0.63860000000000006</v>
      </c>
      <c r="B21" s="34">
        <f>B$15</f>
        <v>0.74550000000000005</v>
      </c>
      <c r="C21" s="34">
        <f>C19-0.1</f>
        <v>0.40410000000000001</v>
      </c>
      <c r="D21" s="41">
        <v>2943282</v>
      </c>
      <c r="E21" s="41">
        <v>2512125</v>
      </c>
      <c r="F21" s="41">
        <v>989659</v>
      </c>
      <c r="G21" s="42">
        <v>0.35570000000000002</v>
      </c>
      <c r="H21" s="42">
        <v>0.32029999999999997</v>
      </c>
      <c r="I21" s="43">
        <v>506</v>
      </c>
      <c r="K21" s="1" t="str">
        <f t="shared" si="3"/>
        <v>(RGB+MODE 1 6386 7455 4041)</v>
      </c>
      <c r="Q21" s="25">
        <f t="shared" si="0"/>
        <v>561.92382141742121</v>
      </c>
      <c r="R21" s="15">
        <f t="shared" si="1"/>
        <v>506</v>
      </c>
      <c r="S21" s="16">
        <f t="shared" si="2"/>
        <v>511.84514517639724</v>
      </c>
    </row>
    <row r="22" spans="1:19" x14ac:dyDescent="0.25">
      <c r="A22" s="33">
        <f>MAX(A15:A21)</f>
        <v>0.73860000000000003</v>
      </c>
      <c r="B22" s="34">
        <f>MAX(B15:B21)</f>
        <v>0.84550000000000003</v>
      </c>
      <c r="C22" s="34">
        <f>MAX(C15:C21)</f>
        <v>0.60409999999999997</v>
      </c>
      <c r="D22" s="41">
        <v>3705603</v>
      </c>
      <c r="E22" s="41">
        <v>3207699</v>
      </c>
      <c r="F22" s="41">
        <v>1571126</v>
      </c>
      <c r="G22" s="42">
        <v>0.32440000000000002</v>
      </c>
      <c r="H22" s="42">
        <v>0.29360000000000003</v>
      </c>
      <c r="I22" s="43">
        <v>637</v>
      </c>
      <c r="K22" s="1" t="str">
        <f t="shared" si="3"/>
        <v>(RGB+MODE 1 7386 8455 6041)</v>
      </c>
      <c r="Q22" s="25">
        <f t="shared" si="0"/>
        <v>703.82425068119892</v>
      </c>
      <c r="R22" s="15">
        <f t="shared" si="1"/>
        <v>637</v>
      </c>
      <c r="S22" s="16">
        <f t="shared" si="2"/>
        <v>828.7942779291551</v>
      </c>
    </row>
    <row r="23" spans="1:19" ht="15.75" thickBot="1" x14ac:dyDescent="0.3">
      <c r="A23" s="35">
        <f>MIN(A15:A22)</f>
        <v>0.53860000000000008</v>
      </c>
      <c r="B23" s="36">
        <f>MIN(B15:B22)</f>
        <v>0.64550000000000007</v>
      </c>
      <c r="C23" s="36">
        <f>MIN(C15:C22)</f>
        <v>0.40410000000000001</v>
      </c>
      <c r="D23" s="44">
        <v>2431460</v>
      </c>
      <c r="E23" s="44">
        <v>1895713</v>
      </c>
      <c r="F23" s="44">
        <v>945486</v>
      </c>
      <c r="G23" s="45">
        <v>0.34899999999999998</v>
      </c>
      <c r="H23" s="45">
        <v>0.28060000000000002</v>
      </c>
      <c r="I23" s="46">
        <v>377</v>
      </c>
      <c r="K23" s="1" t="str">
        <f t="shared" si="3"/>
        <v>(RGB+MODE 1 5386 6455 4041)</v>
      </c>
      <c r="Q23" s="19">
        <f t="shared" si="0"/>
        <v>468.89878831076254</v>
      </c>
      <c r="R23" s="17">
        <f t="shared" si="1"/>
        <v>377</v>
      </c>
      <c r="S23" s="18">
        <f t="shared" si="2"/>
        <v>497.65074839629369</v>
      </c>
    </row>
    <row r="24" spans="1:19" x14ac:dyDescent="0.25">
      <c r="K24" s="5" t="s">
        <v>23</v>
      </c>
      <c r="L24" s="6"/>
      <c r="N24" s="5" t="s">
        <v>8</v>
      </c>
      <c r="O24" s="20"/>
      <c r="P24" s="20"/>
      <c r="Q24" s="20"/>
    </row>
    <row r="26" spans="1:19" x14ac:dyDescent="0.25">
      <c r="A26" t="s">
        <v>44</v>
      </c>
      <c r="G26" s="10"/>
      <c r="H26" s="10"/>
      <c r="I26" s="10"/>
      <c r="J26" s="10"/>
      <c r="K26" s="10"/>
      <c r="L26" s="10"/>
      <c r="M26" s="10"/>
    </row>
    <row r="28" spans="1:19" x14ac:dyDescent="0.25">
      <c r="B28" s="2" t="str">
        <f>B100</f>
        <v>(RGB+CAL2 "5137" "610" "345" "0" "534" "4490" "34" "0" "-167" "57" "1640" "0" "-125503" "-133936" "-57954" "1" "637" 1 0)</v>
      </c>
      <c r="C28" s="2"/>
      <c r="D28" s="2"/>
      <c r="E28" s="2"/>
      <c r="F28" s="2"/>
      <c r="G28" s="2"/>
      <c r="H28" s="2"/>
      <c r="I28" s="2"/>
    </row>
    <row r="29" spans="1:19" x14ac:dyDescent="0.25">
      <c r="B29" s="10"/>
      <c r="C29" s="10"/>
      <c r="D29" s="10"/>
      <c r="E29" s="10"/>
      <c r="F29" s="10"/>
      <c r="G29" s="10"/>
      <c r="H29" s="10"/>
      <c r="I29" s="10"/>
    </row>
    <row r="30" spans="1:19" x14ac:dyDescent="0.25">
      <c r="B30" s="10"/>
      <c r="C30" s="10"/>
      <c r="D30" s="10"/>
      <c r="E30" s="10"/>
      <c r="F30" s="10"/>
      <c r="G30" s="10"/>
      <c r="H30" s="10"/>
      <c r="I30" s="10"/>
    </row>
    <row r="31" spans="1:19" ht="15.75" thickBot="1" x14ac:dyDescent="0.3">
      <c r="Q31" s="29"/>
      <c r="R31" s="29"/>
      <c r="S31" s="29"/>
    </row>
    <row r="32" spans="1:19" x14ac:dyDescent="0.25">
      <c r="A32" s="51" t="s">
        <v>45</v>
      </c>
      <c r="B32" s="51"/>
      <c r="C32" s="51"/>
      <c r="D32" s="51"/>
      <c r="E32" s="51"/>
      <c r="F32" s="51"/>
      <c r="G32" s="26"/>
      <c r="H32" s="27"/>
      <c r="I32" s="27"/>
      <c r="J32" s="27"/>
      <c r="K32" s="27"/>
      <c r="L32" s="27"/>
      <c r="M32" s="27"/>
      <c r="N32" s="27"/>
      <c r="O32" s="27"/>
      <c r="P32" s="27"/>
    </row>
    <row r="33" spans="1:9" x14ac:dyDescent="0.25">
      <c r="A33" s="52" t="s">
        <v>47</v>
      </c>
      <c r="B33" s="52"/>
      <c r="C33" s="52"/>
      <c r="D33" s="52"/>
      <c r="E33" s="52"/>
      <c r="F33" s="52"/>
      <c r="G33" s="28"/>
    </row>
    <row r="34" spans="1:9" ht="14.45" customHeight="1" x14ac:dyDescent="0.25">
      <c r="A34" s="53" t="s">
        <v>46</v>
      </c>
      <c r="B34" s="53"/>
      <c r="C34" s="53"/>
      <c r="D34" s="53"/>
      <c r="E34" s="53"/>
      <c r="F34" s="53"/>
      <c r="G34" s="30"/>
    </row>
    <row r="35" spans="1:9" x14ac:dyDescent="0.25">
      <c r="B35" s="10"/>
      <c r="C35" s="10"/>
      <c r="D35" s="10"/>
      <c r="E35" s="10"/>
      <c r="F35" s="10"/>
      <c r="G35" s="10"/>
      <c r="H35" s="10"/>
      <c r="I35" s="10"/>
    </row>
    <row r="36" spans="1:9" hidden="1" x14ac:dyDescent="0.25">
      <c r="A36" t="s">
        <v>25</v>
      </c>
      <c r="B36" s="10"/>
      <c r="C36" s="10"/>
      <c r="D36" s="10"/>
      <c r="E36" s="10"/>
      <c r="F36" s="10"/>
      <c r="G36" s="10"/>
      <c r="H36" s="10"/>
      <c r="I36" s="10"/>
    </row>
    <row r="37" spans="1:9" hidden="1" x14ac:dyDescent="0.25">
      <c r="B37" s="10"/>
      <c r="C37" s="10"/>
      <c r="D37" s="10"/>
      <c r="E37" s="10"/>
      <c r="F37" s="10"/>
      <c r="G37" s="10"/>
      <c r="H37" s="10"/>
      <c r="I37" s="10"/>
    </row>
    <row r="38" spans="1:9" hidden="1" x14ac:dyDescent="0.25">
      <c r="B38" s="10"/>
      <c r="C38" s="10"/>
      <c r="D38" s="10"/>
      <c r="E38" s="10"/>
      <c r="F38" s="10"/>
      <c r="G38" s="10"/>
      <c r="H38" s="10"/>
      <c r="I38" s="10"/>
    </row>
    <row r="39" spans="1:9" hidden="1" x14ac:dyDescent="0.25">
      <c r="B39" s="10"/>
      <c r="C39" s="10"/>
      <c r="D39" s="10"/>
      <c r="E39" s="10"/>
      <c r="F39" s="10"/>
      <c r="G39" s="10"/>
      <c r="H39" s="10"/>
      <c r="I39" s="10"/>
    </row>
    <row r="40" spans="1:9" hidden="1" x14ac:dyDescent="0.25">
      <c r="A40" t="s">
        <v>26</v>
      </c>
      <c r="H40" t="s">
        <v>43</v>
      </c>
    </row>
    <row r="41" spans="1:9" hidden="1" x14ac:dyDescent="0.25">
      <c r="A41" t="s">
        <v>27</v>
      </c>
      <c r="H41" s="1">
        <f>I22</f>
        <v>637</v>
      </c>
    </row>
    <row r="42" spans="1:9" hidden="1" x14ac:dyDescent="0.25">
      <c r="A42" t="s">
        <v>28</v>
      </c>
      <c r="B42" s="1">
        <f t="shared" ref="B42:B50" si="4">Q15</f>
        <v>589.37261698440204</v>
      </c>
      <c r="C42" s="1">
        <f t="shared" ref="C42:C50" si="5">R15</f>
        <v>510</v>
      </c>
      <c r="D42" s="1">
        <f t="shared" ref="D42:D50" si="6">S15</f>
        <v>668.3916811091857</v>
      </c>
      <c r="E42">
        <v>1</v>
      </c>
    </row>
    <row r="43" spans="1:9" hidden="1" x14ac:dyDescent="0.25">
      <c r="B43" s="1">
        <f t="shared" si="4"/>
        <v>665.09217391304367</v>
      </c>
      <c r="C43" s="1">
        <f t="shared" si="5"/>
        <v>540</v>
      </c>
      <c r="D43" s="1">
        <f t="shared" si="6"/>
        <v>673.16869565217382</v>
      </c>
      <c r="E43">
        <v>1</v>
      </c>
    </row>
    <row r="44" spans="1:9" hidden="1" x14ac:dyDescent="0.25">
      <c r="B44" s="1">
        <f t="shared" si="4"/>
        <v>529.66275051831383</v>
      </c>
      <c r="C44" s="1">
        <f t="shared" si="5"/>
        <v>498</v>
      </c>
      <c r="D44" s="1">
        <f t="shared" si="6"/>
        <v>693.13890808569454</v>
      </c>
      <c r="E44">
        <v>1</v>
      </c>
    </row>
    <row r="45" spans="1:9" hidden="1" x14ac:dyDescent="0.25">
      <c r="B45" s="1">
        <f t="shared" si="4"/>
        <v>603.16998754669987</v>
      </c>
      <c r="C45" s="1">
        <f t="shared" si="5"/>
        <v>606</v>
      </c>
      <c r="D45" s="1">
        <f t="shared" si="6"/>
        <v>677.50498132004986</v>
      </c>
      <c r="E45">
        <v>1</v>
      </c>
    </row>
    <row r="46" spans="1:9" hidden="1" x14ac:dyDescent="0.25">
      <c r="B46" s="1">
        <f t="shared" si="4"/>
        <v>575.89181636726539</v>
      </c>
      <c r="C46" s="1">
        <f t="shared" si="5"/>
        <v>413</v>
      </c>
      <c r="D46" s="1">
        <f t="shared" si="6"/>
        <v>659.81077844311392</v>
      </c>
      <c r="E46">
        <v>1</v>
      </c>
    </row>
    <row r="47" spans="1:9" hidden="1" x14ac:dyDescent="0.25">
      <c r="B47" s="1">
        <f t="shared" si="4"/>
        <v>616.22441993153291</v>
      </c>
      <c r="C47" s="1">
        <f t="shared" si="5"/>
        <v>513</v>
      </c>
      <c r="D47" s="1">
        <f t="shared" si="6"/>
        <v>822.08786610878633</v>
      </c>
      <c r="E47">
        <v>1</v>
      </c>
    </row>
    <row r="48" spans="1:9" hidden="1" x14ac:dyDescent="0.25">
      <c r="B48" s="1">
        <f t="shared" si="4"/>
        <v>561.92382141742121</v>
      </c>
      <c r="C48" s="1">
        <f t="shared" si="5"/>
        <v>506</v>
      </c>
      <c r="D48" s="1">
        <f t="shared" si="6"/>
        <v>511.84514517639724</v>
      </c>
      <c r="E48">
        <v>1</v>
      </c>
    </row>
    <row r="49" spans="1:5" hidden="1" x14ac:dyDescent="0.25">
      <c r="B49" s="1">
        <f t="shared" si="4"/>
        <v>703.82425068119892</v>
      </c>
      <c r="C49" s="1">
        <f t="shared" si="5"/>
        <v>637</v>
      </c>
      <c r="D49" s="1">
        <f t="shared" si="6"/>
        <v>828.7942779291551</v>
      </c>
      <c r="E49">
        <v>1</v>
      </c>
    </row>
    <row r="50" spans="1:5" hidden="1" x14ac:dyDescent="0.25">
      <c r="B50" s="1">
        <f t="shared" si="4"/>
        <v>468.89878831076254</v>
      </c>
      <c r="C50" s="1">
        <f t="shared" si="5"/>
        <v>377</v>
      </c>
      <c r="D50" s="1">
        <f t="shared" si="6"/>
        <v>497.65074839629369</v>
      </c>
      <c r="E50">
        <v>1</v>
      </c>
    </row>
    <row r="51" spans="1:5" hidden="1" x14ac:dyDescent="0.25"/>
    <row r="52" spans="1:5" hidden="1" x14ac:dyDescent="0.25"/>
    <row r="53" spans="1:5" hidden="1" x14ac:dyDescent="0.25">
      <c r="A53" t="s">
        <v>26</v>
      </c>
    </row>
    <row r="54" spans="1:5" hidden="1" x14ac:dyDescent="0.25">
      <c r="A54" t="s">
        <v>29</v>
      </c>
    </row>
    <row r="55" spans="1:5" hidden="1" x14ac:dyDescent="0.25">
      <c r="A55" t="s">
        <v>30</v>
      </c>
      <c r="B55" s="1">
        <f t="shared" ref="B55:B63" si="7">D15</f>
        <v>3073532</v>
      </c>
      <c r="C55" s="1">
        <f t="shared" ref="C55:C63" si="8">E15</f>
        <v>2564292</v>
      </c>
      <c r="D55" s="1">
        <f t="shared" ref="D55:D63" si="9">F15</f>
        <v>1265818</v>
      </c>
      <c r="E55">
        <v>1</v>
      </c>
    </row>
    <row r="56" spans="1:5" hidden="1" x14ac:dyDescent="0.25">
      <c r="B56" s="1">
        <f t="shared" si="7"/>
        <v>3438999</v>
      </c>
      <c r="C56" s="1">
        <f t="shared" si="8"/>
        <v>2711361</v>
      </c>
      <c r="D56" s="1">
        <f t="shared" si="9"/>
        <v>1279666</v>
      </c>
      <c r="E56">
        <v>1</v>
      </c>
    </row>
    <row r="57" spans="1:5" hidden="1" x14ac:dyDescent="0.25">
      <c r="B57" s="1">
        <f t="shared" si="7"/>
        <v>2693332</v>
      </c>
      <c r="C57" s="1">
        <f t="shared" si="8"/>
        <v>2416623</v>
      </c>
      <c r="D57" s="1">
        <f t="shared" si="9"/>
        <v>1253231</v>
      </c>
      <c r="E57">
        <v>1</v>
      </c>
    </row>
    <row r="58" spans="1:5" hidden="1" x14ac:dyDescent="0.25">
      <c r="B58" s="1">
        <f t="shared" si="7"/>
        <v>3199404</v>
      </c>
      <c r="C58" s="1">
        <f t="shared" si="8"/>
        <v>3008453</v>
      </c>
      <c r="D58" s="1">
        <f t="shared" si="9"/>
        <v>1291819</v>
      </c>
      <c r="E58">
        <v>1</v>
      </c>
    </row>
    <row r="59" spans="1:5" hidden="1" x14ac:dyDescent="0.25">
      <c r="B59" s="1">
        <f t="shared" si="7"/>
        <v>2934325</v>
      </c>
      <c r="C59" s="1">
        <f t="shared" si="8"/>
        <v>2098893</v>
      </c>
      <c r="D59" s="1">
        <f t="shared" si="9"/>
        <v>1235354</v>
      </c>
      <c r="E59">
        <v>1</v>
      </c>
    </row>
    <row r="60" spans="1:5" hidden="1" x14ac:dyDescent="0.25">
      <c r="B60" s="1">
        <f t="shared" si="7"/>
        <v>3201184</v>
      </c>
      <c r="C60" s="1">
        <f t="shared" si="8"/>
        <v>2621446</v>
      </c>
      <c r="D60" s="1">
        <f t="shared" si="9"/>
        <v>1529675</v>
      </c>
      <c r="E60">
        <v>1</v>
      </c>
    </row>
    <row r="61" spans="1:5" hidden="1" x14ac:dyDescent="0.25">
      <c r="B61" s="1">
        <f t="shared" si="7"/>
        <v>2943282</v>
      </c>
      <c r="C61" s="1">
        <f t="shared" si="8"/>
        <v>2512125</v>
      </c>
      <c r="D61" s="1">
        <f t="shared" si="9"/>
        <v>989659</v>
      </c>
      <c r="E61">
        <v>1</v>
      </c>
    </row>
    <row r="62" spans="1:5" hidden="1" x14ac:dyDescent="0.25">
      <c r="B62" s="1">
        <f t="shared" si="7"/>
        <v>3705603</v>
      </c>
      <c r="C62" s="1">
        <f t="shared" si="8"/>
        <v>3207699</v>
      </c>
      <c r="D62" s="1">
        <f t="shared" si="9"/>
        <v>1571126</v>
      </c>
      <c r="E62">
        <v>1</v>
      </c>
    </row>
    <row r="63" spans="1:5" hidden="1" x14ac:dyDescent="0.25">
      <c r="B63" s="1">
        <f t="shared" si="7"/>
        <v>2431460</v>
      </c>
      <c r="C63" s="1">
        <f t="shared" si="8"/>
        <v>1895713</v>
      </c>
      <c r="D63" s="1">
        <f t="shared" si="9"/>
        <v>945486</v>
      </c>
      <c r="E63">
        <v>1</v>
      </c>
    </row>
    <row r="64" spans="1:5" hidden="1" x14ac:dyDescent="0.25">
      <c r="B64" s="1"/>
      <c r="C64" s="1"/>
      <c r="D64" s="1"/>
    </row>
    <row r="65" spans="1:5" hidden="1" x14ac:dyDescent="0.25">
      <c r="A65" t="s">
        <v>31</v>
      </c>
      <c r="B65" s="1"/>
      <c r="C65" s="1"/>
      <c r="D65" s="1"/>
    </row>
    <row r="66" spans="1:5" hidden="1" x14ac:dyDescent="0.25">
      <c r="A66" t="s">
        <v>32</v>
      </c>
      <c r="B66" s="1"/>
      <c r="C66" s="1"/>
      <c r="D66" s="1"/>
    </row>
    <row r="67" spans="1:5" hidden="1" x14ac:dyDescent="0.25">
      <c r="A67" t="s">
        <v>33</v>
      </c>
      <c r="B67" s="1">
        <f t="array" ref="B67:E70">MINVERSE(MMULT(TRANSPOSE(B42:E50),B42:E50))</f>
        <v>9.638434428444445E-5</v>
      </c>
      <c r="C67" s="1">
        <v>-4.5911601991843142E-5</v>
      </c>
      <c r="D67" s="1">
        <v>-2.293243194026426E-5</v>
      </c>
      <c r="E67">
        <v>-1.8073492881735584E-2</v>
      </c>
    </row>
    <row r="68" spans="1:5" hidden="1" x14ac:dyDescent="0.25">
      <c r="B68" s="1">
        <v>-4.5911601991843217E-5</v>
      </c>
      <c r="C68" s="1">
        <v>5.1833463184533524E-5</v>
      </c>
      <c r="D68" s="1">
        <v>-2.2728149980051149E-6</v>
      </c>
      <c r="E68">
        <v>2.1392910253994952E-3</v>
      </c>
    </row>
    <row r="69" spans="1:5" hidden="1" x14ac:dyDescent="0.25">
      <c r="B69" s="1">
        <v>-2.2932431940264362E-5</v>
      </c>
      <c r="C69" s="1">
        <v>-2.2728149980050357E-6</v>
      </c>
      <c r="D69" s="1">
        <v>2.0904665394431836E-5</v>
      </c>
      <c r="E69">
        <v>6.9045818932683711E-4</v>
      </c>
    </row>
    <row r="70" spans="1:5" hidden="1" x14ac:dyDescent="0.25">
      <c r="B70" s="1">
        <v>-1.8073492881735473E-2</v>
      </c>
      <c r="C70" s="1">
        <v>2.1392910253993946E-3</v>
      </c>
      <c r="D70" s="1">
        <v>6.9045818932681607E-4</v>
      </c>
      <c r="E70">
        <v>9.2264203299415595</v>
      </c>
    </row>
    <row r="71" spans="1:5" hidden="1" x14ac:dyDescent="0.25">
      <c r="A71" t="s">
        <v>34</v>
      </c>
    </row>
    <row r="72" spans="1:5" hidden="1" x14ac:dyDescent="0.25">
      <c r="B72">
        <f t="array" ref="B72:E75">MMULT(TRANSPOSE(B42:E50),B55:E63)</f>
        <v>16519652704.364119</v>
      </c>
      <c r="C72">
        <v>13791543308.70727</v>
      </c>
      <c r="D72">
        <v>6799410672.8419952</v>
      </c>
      <c r="E72">
        <v>5314.0606256706405</v>
      </c>
    </row>
    <row r="73" spans="1:5" hidden="1" x14ac:dyDescent="0.25">
      <c r="B73">
        <v>14325192780</v>
      </c>
      <c r="C73">
        <v>12039292553</v>
      </c>
      <c r="D73">
        <v>5896485587</v>
      </c>
      <c r="E73">
        <v>4600</v>
      </c>
    </row>
    <row r="74" spans="1:5" hidden="1" x14ac:dyDescent="0.25">
      <c r="B74">
        <v>18759273880.44408</v>
      </c>
      <c r="C74">
        <v>15680127837.087164</v>
      </c>
      <c r="D74">
        <v>7803211637.188571</v>
      </c>
      <c r="E74">
        <v>6032.3930822208513</v>
      </c>
    </row>
    <row r="75" spans="1:5" hidden="1" x14ac:dyDescent="0.25">
      <c r="B75">
        <v>27621121</v>
      </c>
      <c r="C75">
        <v>23036605</v>
      </c>
      <c r="D75">
        <v>11361834</v>
      </c>
      <c r="E75">
        <v>9</v>
      </c>
    </row>
    <row r="76" spans="1:5" hidden="1" x14ac:dyDescent="0.25"/>
    <row r="77" spans="1:5" hidden="1" x14ac:dyDescent="0.25">
      <c r="A77" t="s">
        <v>35</v>
      </c>
    </row>
    <row r="78" spans="1:5" hidden="1" x14ac:dyDescent="0.25"/>
    <row r="79" spans="1:5" hidden="1" x14ac:dyDescent="0.25">
      <c r="B79">
        <f t="array" ref="B79:E82">MMULT(B67:E70,B72:E75)</f>
        <v>5137.439053981856</v>
      </c>
      <c r="C79">
        <v>610.26959807181265</v>
      </c>
      <c r="D79">
        <v>344.99409377912525</v>
      </c>
      <c r="E79">
        <v>-5.5511151231257827E-17</v>
      </c>
    </row>
    <row r="80" spans="1:5" hidden="1" x14ac:dyDescent="0.25">
      <c r="B80">
        <v>533.88980684825947</v>
      </c>
      <c r="C80">
        <v>4490.3526845213491</v>
      </c>
      <c r="D80">
        <v>34.445067953056423</v>
      </c>
      <c r="E80">
        <v>1.7347234759768071E-17</v>
      </c>
    </row>
    <row r="81" spans="1:7" hidden="1" x14ac:dyDescent="0.25">
      <c r="B81">
        <v>-166.75161330583796</v>
      </c>
      <c r="C81">
        <v>56.925394794398017</v>
      </c>
      <c r="D81">
        <v>1639.7562419255291</v>
      </c>
      <c r="E81">
        <v>-2.6020852139652106E-17</v>
      </c>
    </row>
    <row r="82" spans="1:7" hidden="1" x14ac:dyDescent="0.25">
      <c r="B82">
        <v>-125502.60294383764</v>
      </c>
      <c r="C82">
        <v>-133935.92763507366</v>
      </c>
      <c r="D82">
        <v>-57954.116971626878</v>
      </c>
      <c r="E82">
        <v>0.99999999999998579</v>
      </c>
    </row>
    <row r="83" spans="1:7" hidden="1" x14ac:dyDescent="0.25"/>
    <row r="84" spans="1:7" hidden="1" x14ac:dyDescent="0.25">
      <c r="A84" t="s">
        <v>36</v>
      </c>
    </row>
    <row r="85" spans="1:7" hidden="1" x14ac:dyDescent="0.25"/>
    <row r="86" spans="1:7" hidden="1" x14ac:dyDescent="0.25">
      <c r="B86">
        <f t="array" ref="B86:E86">MMULT(B42:E42,B79:E82)</f>
        <v>3063191.7072467739</v>
      </c>
      <c r="C86">
        <v>2553868.5918768495</v>
      </c>
      <c r="D86">
        <v>1258942.3707290823</v>
      </c>
      <c r="E86">
        <v>0.99999999999994449</v>
      </c>
    </row>
    <row r="87" spans="1:7" hidden="1" x14ac:dyDescent="0.25"/>
    <row r="88" spans="1:7" hidden="1" x14ac:dyDescent="0.25">
      <c r="B88">
        <f>B86/B55</f>
        <v>0.996635697056928</v>
      </c>
      <c r="C88">
        <f>C86/C55</f>
        <v>0.99593517114152741</v>
      </c>
      <c r="D88">
        <f>D86/D55</f>
        <v>0.99456823234389324</v>
      </c>
      <c r="E88">
        <f>E86/E55</f>
        <v>0.99999999999994449</v>
      </c>
      <c r="G88" t="s">
        <v>37</v>
      </c>
    </row>
    <row r="89" spans="1:7" hidden="1" x14ac:dyDescent="0.25">
      <c r="G89" t="s">
        <v>38</v>
      </c>
    </row>
    <row r="90" spans="1:7" hidden="1" x14ac:dyDescent="0.25">
      <c r="A90" t="s">
        <v>39</v>
      </c>
    </row>
    <row r="91" spans="1:7" hidden="1" x14ac:dyDescent="0.25"/>
    <row r="92" spans="1:7" hidden="1" x14ac:dyDescent="0.25">
      <c r="B92">
        <f>ROUND(B79,$A$92)</f>
        <v>5137</v>
      </c>
      <c r="C92">
        <f t="shared" ref="C92:E95" si="10">ROUND(C79,$A$92)</f>
        <v>610</v>
      </c>
      <c r="D92">
        <f t="shared" si="10"/>
        <v>345</v>
      </c>
      <c r="E92">
        <f t="shared" si="10"/>
        <v>0</v>
      </c>
      <c r="G92" t="str">
        <f>CONCATENATE(G$88,B92,G$89,C92,G$89,D92,G$89,E92,G$88," ")</f>
        <v xml:space="preserve">"5137" "610" "345" "0" </v>
      </c>
    </row>
    <row r="93" spans="1:7" hidden="1" x14ac:dyDescent="0.25">
      <c r="B93">
        <f>ROUND(B80,$A$92)</f>
        <v>534</v>
      </c>
      <c r="C93">
        <f t="shared" si="10"/>
        <v>4490</v>
      </c>
      <c r="D93">
        <f t="shared" si="10"/>
        <v>34</v>
      </c>
      <c r="E93">
        <f t="shared" si="10"/>
        <v>0</v>
      </c>
      <c r="G93" t="str">
        <f>CONCATENATE(G$88,B93,G$89,C93,G$89,D93,G$89,E93,G$88," ")</f>
        <v xml:space="preserve">"534" "4490" "34" "0" </v>
      </c>
    </row>
    <row r="94" spans="1:7" hidden="1" x14ac:dyDescent="0.25">
      <c r="B94">
        <f>ROUND(B81,$A$92)</f>
        <v>-167</v>
      </c>
      <c r="C94">
        <f t="shared" si="10"/>
        <v>57</v>
      </c>
      <c r="D94">
        <f t="shared" si="10"/>
        <v>1640</v>
      </c>
      <c r="E94">
        <f t="shared" si="10"/>
        <v>0</v>
      </c>
      <c r="G94" t="str">
        <f>CONCATENATE(G$88,B94,G$89,C94,G$89,D94,G$89,E94,G$88," ")</f>
        <v xml:space="preserve">"-167" "57" "1640" "0" </v>
      </c>
    </row>
    <row r="95" spans="1:7" hidden="1" x14ac:dyDescent="0.25">
      <c r="B95">
        <f>ROUND(B82,$A$92)</f>
        <v>-125503</v>
      </c>
      <c r="C95">
        <f t="shared" si="10"/>
        <v>-133936</v>
      </c>
      <c r="D95">
        <f t="shared" si="10"/>
        <v>-57954</v>
      </c>
      <c r="E95">
        <f t="shared" si="10"/>
        <v>1</v>
      </c>
      <c r="G95" t="str">
        <f>CONCATENATE(G$88,B95,G$89,C95,G$89,D95,G$89,E95,G$88," ")</f>
        <v xml:space="preserve">"-125503" "-133936" "-57954" "1" </v>
      </c>
    </row>
    <row r="96" spans="1:7" hidden="1" x14ac:dyDescent="0.25"/>
    <row r="97" spans="1:14" hidden="1" x14ac:dyDescent="0.25">
      <c r="F97" t="s">
        <v>40</v>
      </c>
      <c r="G97" t="str">
        <f>CONCATENATE(G92,G93,G94,G95)</f>
        <v xml:space="preserve">"5137" "610" "345" "0" "534" "4490" "34" "0" "-167" "57" "1640" "0" "-125503" "-133936" "-57954" "1" </v>
      </c>
      <c r="N97" t="str">
        <f>CONCATENATE(G88,ROUNDDOWN(H41,0),G88," 1 0)")</f>
        <v>"637" 1 0)</v>
      </c>
    </row>
    <row r="98" spans="1:14" hidden="1" x14ac:dyDescent="0.25">
      <c r="A98" t="s">
        <v>24</v>
      </c>
      <c r="G98" s="10"/>
      <c r="H98" s="10"/>
      <c r="I98" s="10"/>
      <c r="J98" s="10"/>
      <c r="K98" s="10"/>
      <c r="L98" s="10"/>
      <c r="M98" s="10"/>
    </row>
    <row r="99" spans="1:14" hidden="1" x14ac:dyDescent="0.25"/>
    <row r="100" spans="1:14" hidden="1" x14ac:dyDescent="0.25">
      <c r="B100" s="10" t="str">
        <f>CONCATENATE(F97,G97,N97)</f>
        <v>(RGB+CAL2 "5137" "610" "345" "0" "534" "4490" "34" "0" "-167" "57" "1640" "0" "-125503" "-133936" "-57954" "1" "637" 1 0)</v>
      </c>
      <c r="C100" s="10"/>
      <c r="D100" s="10"/>
      <c r="E100" s="10"/>
      <c r="F100" s="10"/>
      <c r="G100" s="10"/>
      <c r="H100" s="10"/>
      <c r="I100" s="10"/>
    </row>
  </sheetData>
  <sheetProtection algorithmName="SHA-512" hashValue="OcqZ5mZf/7Ji3gph9Wd0bRh9iKv0AAlUI7EAzM+vutRMvXLlKV/I9JlR/XM2wKnv17fWT6cinnHpGTq6Wkl+cg==" saltValue="oHLJzQ4w0pcRKLSeyY11IA==" spinCount="100000" sheet="1" objects="1" scenarios="1"/>
  <mergeCells count="5">
    <mergeCell ref="A13:C13"/>
    <mergeCell ref="G13:I13"/>
    <mergeCell ref="A32:F32"/>
    <mergeCell ref="A33:F33"/>
    <mergeCell ref="A34:F34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580D0FCE58D34FAB68CCE0FD5565BC" ma:contentTypeVersion="7" ma:contentTypeDescription="Create a new document." ma:contentTypeScope="" ma:versionID="057074678db2819aa1a1bcb884b42106">
  <xsd:schema xmlns:xsd="http://www.w3.org/2001/XMLSchema" xmlns:xs="http://www.w3.org/2001/XMLSchema" xmlns:p="http://schemas.microsoft.com/office/2006/metadata/properties" xmlns:ns3="7b2bdbc1-55ab-4a67-9667-fb96f6133bb0" xmlns:ns4="c11822d4-a078-4a3c-bcab-13c6dad42a36" targetNamespace="http://schemas.microsoft.com/office/2006/metadata/properties" ma:root="true" ma:fieldsID="d239e93a71b0598abb705bd87de4f21b" ns3:_="" ns4:_="">
    <xsd:import namespace="7b2bdbc1-55ab-4a67-9667-fb96f6133bb0"/>
    <xsd:import namespace="c11822d4-a078-4a3c-bcab-13c6dad42a3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2bdbc1-55ab-4a67-9667-fb96f6133b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1822d4-a078-4a3c-bcab-13c6dad42a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5B1702-1F24-4445-AD99-74904F1E216D}">
  <ds:schemaRefs>
    <ds:schemaRef ds:uri="http://purl.org/dc/terms/"/>
    <ds:schemaRef ds:uri="http://schemas.openxmlformats.org/package/2006/metadata/core-properties"/>
    <ds:schemaRef ds:uri="c11822d4-a078-4a3c-bcab-13c6dad42a36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b2bdbc1-55ab-4a67-9667-fb96f6133bb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616BCE9-D713-49B2-87E5-EEFE323FB4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559BE5-2966-4286-9AB8-7D94CD4869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2bdbc1-55ab-4a67-9667-fb96f6133bb0"/>
    <ds:schemaRef ds:uri="c11822d4-a078-4a3c-bcab-13c6dad42a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LiteLOC Calibration</vt:lpstr>
    </vt:vector>
  </TitlesOfParts>
  <Manager/>
  <Company>CKTSCCM02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Vieth, Eric</dc:creator>
  <cp:keywords/>
  <dc:description/>
  <cp:lastModifiedBy>Frampton, Trevor</cp:lastModifiedBy>
  <cp:revision/>
  <dcterms:created xsi:type="dcterms:W3CDTF">2018-12-18T18:38:42Z</dcterms:created>
  <dcterms:modified xsi:type="dcterms:W3CDTF">2021-08-12T20:47:50Z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0x01010018580D0FCE58D34FAB68CCE0FD5565BC</vt:lpwstr>
  </property>
  <property fmtid="{D5CDD505-2E9C-101B-9397-08002B2CF9AE}" pid="3" name="_dlc_DocIdItemGuid">
    <vt:lpwstr>4b8ddb13-fd07-452e-a935-33ff5e4f2b2a</vt:lpwstr>
  </property>
  <property fmtid="{D5CDD505-2E9C-101B-9397-08002B2CF9AE}" pid="4" name="DLCPolicyLabelValue">
    <vt:lpwstr>Version : 0.1</vt:lpwstr>
  </property>
</Properties>
</file>