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2935" windowHeight="12360" tabRatio="651"/>
  </bookViews>
  <sheets>
    <sheet name="Input and Output Sheet" sheetId="11" r:id="rId1"/>
    <sheet name="Rough Work Sheet" sheetId="12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2" l="1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B32" i="12" l="1" a="1"/>
  <c r="B35" i="12" s="1"/>
  <c r="B37" i="12" a="1"/>
  <c r="A13" i="11"/>
  <c r="B13" i="11"/>
  <c r="C13" i="11"/>
  <c r="D32" i="12" l="1"/>
  <c r="E32" i="12"/>
  <c r="B34" i="12"/>
  <c r="C32" i="12"/>
  <c r="D33" i="12"/>
  <c r="E33" i="12"/>
  <c r="C33" i="12"/>
  <c r="D34" i="12"/>
  <c r="E35" i="12"/>
  <c r="C34" i="12"/>
  <c r="B32" i="12"/>
  <c r="B33" i="12"/>
  <c r="C35" i="12"/>
  <c r="D35" i="12"/>
  <c r="E34" i="12"/>
  <c r="E40" i="12"/>
  <c r="E39" i="12"/>
  <c r="E38" i="12"/>
  <c r="E37" i="12"/>
  <c r="B37" i="12"/>
  <c r="D40" i="12"/>
  <c r="D39" i="12"/>
  <c r="D38" i="12"/>
  <c r="D37" i="12"/>
  <c r="C40" i="12"/>
  <c r="C39" i="12"/>
  <c r="C38" i="12"/>
  <c r="C37" i="12"/>
  <c r="B40" i="12"/>
  <c r="B39" i="12"/>
  <c r="B38" i="12"/>
  <c r="K13" i="11"/>
  <c r="B14" i="11"/>
  <c r="B19" i="11"/>
  <c r="A19" i="11"/>
  <c r="B18" i="11"/>
  <c r="A18" i="11"/>
  <c r="C17" i="11"/>
  <c r="C19" i="11" s="1"/>
  <c r="A17" i="11"/>
  <c r="C16" i="11"/>
  <c r="A16" i="11"/>
  <c r="C15" i="11"/>
  <c r="B15" i="11"/>
  <c r="A15" i="11"/>
  <c r="C14" i="11"/>
  <c r="A14" i="11"/>
  <c r="B44" i="12" l="1" a="1"/>
  <c r="D45" i="12" s="1"/>
  <c r="D58" i="12" s="1"/>
  <c r="K19" i="11"/>
  <c r="K15" i="11"/>
  <c r="K14" i="11"/>
  <c r="C18" i="11"/>
  <c r="K18" i="11" s="1"/>
  <c r="B17" i="11"/>
  <c r="K17" i="11" s="1"/>
  <c r="A20" i="11"/>
  <c r="A21" i="11" s="1"/>
  <c r="B16" i="11"/>
  <c r="K16" i="11" s="1"/>
  <c r="E45" i="12" l="1"/>
  <c r="E58" i="12" s="1"/>
  <c r="B46" i="12"/>
  <c r="B59" i="12" s="1"/>
  <c r="C46" i="12"/>
  <c r="C59" i="12" s="1"/>
  <c r="D46" i="12"/>
  <c r="D59" i="12" s="1"/>
  <c r="E46" i="12"/>
  <c r="E59" i="12" s="1"/>
  <c r="B47" i="12"/>
  <c r="B60" i="12" s="1"/>
  <c r="C47" i="12"/>
  <c r="C60" i="12" s="1"/>
  <c r="D47" i="12"/>
  <c r="D60" i="12" s="1"/>
  <c r="B44" i="12"/>
  <c r="E47" i="12"/>
  <c r="E60" i="12" s="1"/>
  <c r="C44" i="12"/>
  <c r="C57" i="12" s="1"/>
  <c r="D44" i="12"/>
  <c r="D57" i="12" s="1"/>
  <c r="E44" i="12"/>
  <c r="E57" i="12" s="1"/>
  <c r="B45" i="12"/>
  <c r="B58" i="12" s="1"/>
  <c r="C45" i="12"/>
  <c r="C58" i="12" s="1"/>
  <c r="B20" i="11"/>
  <c r="B57" i="12"/>
  <c r="C20" i="11"/>
  <c r="C21" i="11" s="1"/>
  <c r="B21" i="11"/>
  <c r="B51" i="12" l="1" a="1"/>
  <c r="E51" i="12" s="1"/>
  <c r="E53" i="12" s="1"/>
  <c r="G58" i="12"/>
  <c r="G60" i="12"/>
  <c r="G57" i="12"/>
  <c r="G59" i="12"/>
  <c r="K21" i="11"/>
  <c r="K20" i="11"/>
  <c r="H6" i="12"/>
  <c r="N62" i="12" s="1"/>
  <c r="C51" i="12" l="1"/>
  <c r="C53" i="12" s="1"/>
  <c r="D51" i="12"/>
  <c r="D53" i="12" s="1"/>
  <c r="B51" i="12"/>
  <c r="B53" i="12" s="1"/>
  <c r="G62" i="12"/>
  <c r="B65" i="12" s="1"/>
  <c r="B26" i="11" s="1"/>
</calcChain>
</file>

<file path=xl/sharedStrings.xml><?xml version="1.0" encoding="utf-8"?>
<sst xmlns="http://schemas.openxmlformats.org/spreadsheetml/2006/main" count="50" uniqueCount="46">
  <si>
    <t>SX</t>
  </si>
  <si>
    <t>SY</t>
  </si>
  <si>
    <t>SZ</t>
  </si>
  <si>
    <t>X</t>
  </si>
  <si>
    <t>Y</t>
  </si>
  <si>
    <t>Z</t>
  </si>
  <si>
    <t>IR</t>
  </si>
  <si>
    <t>IG</t>
  </si>
  <si>
    <t>IB</t>
  </si>
  <si>
    <t>Drive Percentage</t>
  </si>
  <si>
    <t>Ms</t>
  </si>
  <si>
    <t>" "</t>
  </si>
  <si>
    <t>"</t>
  </si>
  <si>
    <t xml:space="preserve">(RGB+CAL2 </t>
  </si>
  <si>
    <t>)</t>
  </si>
  <si>
    <t>Colour Sensor Value</t>
  </si>
  <si>
    <t>Red</t>
  </si>
  <si>
    <t>Green</t>
  </si>
  <si>
    <t>The spreadsheet calculates the following matrix based on the above calculated matrices.</t>
  </si>
  <si>
    <t>Mphi</t>
  </si>
  <si>
    <t>Screen Flux Measurement</t>
  </si>
  <si>
    <t>The spreadsheet generates the following matrix based on the above data.</t>
  </si>
  <si>
    <t>This is the sensor data matrix</t>
  </si>
  <si>
    <t>This is the screen flux matrix</t>
  </si>
  <si>
    <t>This is the inverse of the transpose of Mphi times Mphi</t>
  </si>
  <si>
    <t>inverse (MphiT x Mphi)</t>
  </si>
  <si>
    <t>This is the product of the transpose of Mphi and Ms</t>
  </si>
  <si>
    <t>This is the model that is required to multiply screen tristimuli by in order to generate target sensor values.</t>
  </si>
  <si>
    <t>The following steps verify the matrix, and the graph above allows you to see if there are any errors in your data.</t>
  </si>
  <si>
    <t>The following lines generate the RGB+CAL2 command that will program the calibration data into photon.</t>
  </si>
  <si>
    <t>This is the factor that photon needs in order to translate CSBD Y value into a brightness percentage.</t>
  </si>
  <si>
    <t>This is the RGB+CAL2 command that needs to be used to enter the data into photon.</t>
  </si>
  <si>
    <t xml:space="preserve">(RGB+MODE 1 </t>
  </si>
  <si>
    <t xml:space="preserve"> </t>
  </si>
  <si>
    <t>Blue</t>
  </si>
  <si>
    <t>Assuming that your screen is close to white and the brightness you want, enter your Red, Green and Blue current settings in percentage below:</t>
  </si>
  <si>
    <t>Mode commands to be sent to photon before each screen reading and MEAS command.</t>
  </si>
  <si>
    <t xml:space="preserve">Gather the following data at the below lised current settings using the photon commands found to the right. </t>
  </si>
  <si>
    <t xml:space="preserve">CSBD XYZ Measurement Command: </t>
  </si>
  <si>
    <t>(RGB+MEAS?)</t>
  </si>
  <si>
    <t>Rough Work Below:</t>
  </si>
  <si>
    <t>Photon Command to Check Sensor Value Targets:</t>
  </si>
  <si>
    <t>(RGB+TARG?)</t>
  </si>
  <si>
    <t>020-103167-01 rev. 1 (06-2019)</t>
  </si>
  <si>
    <t>Copyright © 2019 Christie Digital Systems USA, Inc. All rights reserved.</t>
  </si>
  <si>
    <t>LiteLOC 2.0 Calibration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</si>
</sst>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theme="0" tint="-0.34998626667073579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1" fontId="0" fillId="0" borderId="0" xfId="0" applyNumberFormat="1"/>
    <xf numFmtId="0" fontId="0" fillId="2" borderId="0" xfId="0" applyFill="1"/>
    <xf numFmtId="10" fontId="0" fillId="3" borderId="0" xfId="0" applyNumberFormat="1" applyFill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1" fontId="0" fillId="3" borderId="3" xfId="0" applyNumberFormat="1" applyFill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0" fillId="3" borderId="9" xfId="0" applyNumberForma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1" fontId="0" fillId="3" borderId="6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/>
    <xf numFmtId="0" fontId="0" fillId="0" borderId="11" xfId="0" applyBorder="1" applyAlignment="1"/>
    <xf numFmtId="0" fontId="0" fillId="0" borderId="12" xfId="0" applyBorder="1" applyAlignment="1">
      <alignment horizontal="right"/>
    </xf>
    <xf numFmtId="0" fontId="0" fillId="0" borderId="0" xfId="0" applyFill="1"/>
    <xf numFmtId="0" fontId="0" fillId="0" borderId="13" xfId="0" applyBorder="1"/>
    <xf numFmtId="0" fontId="1" fillId="0" borderId="13" xfId="0" applyFont="1" applyBorder="1"/>
    <xf numFmtId="0" fontId="1" fillId="0" borderId="0" xfId="0" applyFont="1"/>
    <xf numFmtId="0" fontId="2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justify" vertical="center"/>
    </xf>
    <xf numFmtId="0" fontId="1" fillId="0" borderId="1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Screen Tristimulus</a:t>
            </a:r>
            <a:r>
              <a:rPr lang="en-US" baseline="0"/>
              <a:t> Values vs. CSBD Values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'Input and Output Sheet'!$G$12</c:f>
              <c:strCache>
                <c:ptCount val="1"/>
                <c:pt idx="0">
                  <c:v>X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7.5350934780029258E-2"/>
                  <c:y val="0.1000181056772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'Input and Output Sheet'!$D$13:$D$21</c:f>
              <c:numCache>
                <c:formatCode>General</c:formatCode>
                <c:ptCount val="9"/>
                <c:pt idx="0">
                  <c:v>4387840</c:v>
                </c:pt>
                <c:pt idx="1">
                  <c:v>4797184</c:v>
                </c:pt>
                <c:pt idx="2">
                  <c:v>3933440</c:v>
                </c:pt>
                <c:pt idx="3">
                  <c:v>4493312</c:v>
                </c:pt>
                <c:pt idx="4">
                  <c:v>4264960</c:v>
                </c:pt>
                <c:pt idx="5">
                  <c:v>4474624</c:v>
                </c:pt>
                <c:pt idx="6">
                  <c:v>4294144</c:v>
                </c:pt>
                <c:pt idx="7">
                  <c:v>4991488</c:v>
                </c:pt>
                <c:pt idx="8">
                  <c:v>3730944</c:v>
                </c:pt>
              </c:numCache>
            </c:numRef>
          </c:xVal>
          <c:yVal>
            <c:numRef>
              <c:f>'Input and Output Sheet'!$G$13:$G$21</c:f>
              <c:numCache>
                <c:formatCode>0</c:formatCode>
                <c:ptCount val="9"/>
                <c:pt idx="0">
                  <c:v>1720</c:v>
                </c:pt>
                <c:pt idx="1">
                  <c:v>1880</c:v>
                </c:pt>
                <c:pt idx="2">
                  <c:v>1530</c:v>
                </c:pt>
                <c:pt idx="3">
                  <c:v>1730</c:v>
                </c:pt>
                <c:pt idx="4">
                  <c:v>1690</c:v>
                </c:pt>
                <c:pt idx="5">
                  <c:v>1760</c:v>
                </c:pt>
                <c:pt idx="6">
                  <c:v>1660</c:v>
                </c:pt>
                <c:pt idx="7">
                  <c:v>1950</c:v>
                </c:pt>
                <c:pt idx="8">
                  <c:v>1460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'Input and Output Sheet'!$H$12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4.6180165990704118E-2"/>
                  <c:y val="-2.014888337468984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'Input and Output Sheet'!$E$13:$E$21</c:f>
              <c:numCache>
                <c:formatCode>General</c:formatCode>
                <c:ptCount val="9"/>
                <c:pt idx="0">
                  <c:v>4424192</c:v>
                </c:pt>
                <c:pt idx="1">
                  <c:v>4609280</c:v>
                </c:pt>
                <c:pt idx="2">
                  <c:v>4219904</c:v>
                </c:pt>
                <c:pt idx="3">
                  <c:v>4876544</c:v>
                </c:pt>
                <c:pt idx="4">
                  <c:v>3933184</c:v>
                </c:pt>
                <c:pt idx="5">
                  <c:v>4457728</c:v>
                </c:pt>
                <c:pt idx="6">
                  <c:v>4396544</c:v>
                </c:pt>
                <c:pt idx="7">
                  <c:v>5088256</c:v>
                </c:pt>
                <c:pt idx="8">
                  <c:v>3702016</c:v>
                </c:pt>
              </c:numCache>
            </c:numRef>
          </c:xVal>
          <c:yVal>
            <c:numRef>
              <c:f>'Input and Output Sheet'!$H$13:$H$21</c:f>
              <c:numCache>
                <c:formatCode>0</c:formatCode>
                <c:ptCount val="9"/>
                <c:pt idx="0">
                  <c:v>1690</c:v>
                </c:pt>
                <c:pt idx="1">
                  <c:v>1750</c:v>
                </c:pt>
                <c:pt idx="2">
                  <c:v>1610</c:v>
                </c:pt>
                <c:pt idx="3">
                  <c:v>1850</c:v>
                </c:pt>
                <c:pt idx="4">
                  <c:v>1490</c:v>
                </c:pt>
                <c:pt idx="5">
                  <c:v>1680</c:v>
                </c:pt>
                <c:pt idx="6">
                  <c:v>1670</c:v>
                </c:pt>
                <c:pt idx="7">
                  <c:v>1930</c:v>
                </c:pt>
                <c:pt idx="8">
                  <c:v>1410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'Input and Output Sheet'!$I$12</c:f>
              <c:strCache>
                <c:ptCount val="1"/>
                <c:pt idx="0">
                  <c:v>Z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0.10599884949680374"/>
                  <c:y val="-1.35318444995864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'Input and Output Sheet'!$F$13:$F$21</c:f>
              <c:numCache>
                <c:formatCode>General</c:formatCode>
                <c:ptCount val="9"/>
                <c:pt idx="0">
                  <c:v>3724800</c:v>
                </c:pt>
                <c:pt idx="1">
                  <c:v>3742208</c:v>
                </c:pt>
                <c:pt idx="2">
                  <c:v>3704064</c:v>
                </c:pt>
                <c:pt idx="3">
                  <c:v>3773440</c:v>
                </c:pt>
                <c:pt idx="4">
                  <c:v>3665152</c:v>
                </c:pt>
                <c:pt idx="5">
                  <c:v>4223232</c:v>
                </c:pt>
                <c:pt idx="6">
                  <c:v>3191552</c:v>
                </c:pt>
                <c:pt idx="7">
                  <c:v>4288512</c:v>
                </c:pt>
                <c:pt idx="8">
                  <c:v>3115008</c:v>
                </c:pt>
              </c:numCache>
            </c:numRef>
          </c:xVal>
          <c:yVal>
            <c:numRef>
              <c:f>'Input and Output Sheet'!$I$13:$I$21</c:f>
              <c:numCache>
                <c:formatCode>0</c:formatCode>
                <c:ptCount val="9"/>
                <c:pt idx="0">
                  <c:v>1810</c:v>
                </c:pt>
                <c:pt idx="1">
                  <c:v>1810</c:v>
                </c:pt>
                <c:pt idx="2">
                  <c:v>1800</c:v>
                </c:pt>
                <c:pt idx="3">
                  <c:v>1820</c:v>
                </c:pt>
                <c:pt idx="4">
                  <c:v>1780</c:v>
                </c:pt>
                <c:pt idx="5">
                  <c:v>2050</c:v>
                </c:pt>
                <c:pt idx="6">
                  <c:v>1540</c:v>
                </c:pt>
                <c:pt idx="7">
                  <c:v>2070</c:v>
                </c:pt>
                <c:pt idx="8">
                  <c:v>1530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8547912"/>
        <c:axId val="658548304"/>
      </c:scatterChart>
      <c:valAx>
        <c:axId val="658547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'Input and Output Sheet'!$D$11:$F$11</c:f>
              <c:strCache>
                <c:ptCount val="3"/>
                <c:pt idx="0">
                  <c:v>Colour Sensor Value</c:v>
                </c:pt>
                <c:pt idx="2">
                  <c:v>(RGB+MEAS?)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548304"/>
        <c:crosses val="autoZero"/>
        <c:crossBetween val="midCat"/>
      </c:valAx>
      <c:valAx>
        <c:axId val="65854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'Input and Output Sheet'!$G$11:$I$11</c:f>
              <c:strCache>
                <c:ptCount val="3"/>
                <c:pt idx="0">
                  <c:v>Screen Flux Measurement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8547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0</xdr:row>
      <xdr:rowOff>179323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85875" cy="1793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300035</xdr:colOff>
      <xdr:row>5</xdr:row>
      <xdr:rowOff>47625</xdr:rowOff>
    </xdr:from>
    <xdr:to>
      <xdr:col>21</xdr:col>
      <xdr:colOff>371475</xdr:colOff>
      <xdr:row>35</xdr:row>
      <xdr:rowOff>28574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35"/>
  <sheetViews>
    <sheetView tabSelected="1" zoomScaleNormal="100" workbookViewId="0">
      <selection activeCell="H33" sqref="H33"/>
    </sheetView>
  </sheetViews>
  <sheetFormatPr defaultColWidth="13.28515625" defaultRowHeight="15" x14ac:dyDescent="0.25"/>
  <cols>
    <col min="1" max="3" width="8" customWidth="1"/>
    <col min="4" max="9" width="15" customWidth="1"/>
  </cols>
  <sheetData>
    <row r="3" spans="1:11" ht="26.25" x14ac:dyDescent="0.4">
      <c r="A3" s="29" t="s">
        <v>45</v>
      </c>
      <c r="B3" s="29"/>
      <c r="C3" s="29"/>
      <c r="D3" s="29"/>
      <c r="E3" s="29"/>
      <c r="F3" s="29"/>
    </row>
    <row r="5" spans="1:11" x14ac:dyDescent="0.25">
      <c r="A5" t="s">
        <v>35</v>
      </c>
    </row>
    <row r="6" spans="1:11" x14ac:dyDescent="0.25">
      <c r="A6" t="s">
        <v>16</v>
      </c>
      <c r="B6" t="s">
        <v>17</v>
      </c>
      <c r="C6" t="s">
        <v>34</v>
      </c>
    </row>
    <row r="7" spans="1:11" x14ac:dyDescent="0.25">
      <c r="A7" s="3">
        <v>0.81200000000000006</v>
      </c>
      <c r="B7" s="3">
        <v>0.75700000000000001</v>
      </c>
      <c r="C7" s="3">
        <v>0.748</v>
      </c>
    </row>
    <row r="9" spans="1:11" x14ac:dyDescent="0.25">
      <c r="A9" t="s">
        <v>37</v>
      </c>
    </row>
    <row r="10" spans="1:11" ht="15.75" thickBot="1" x14ac:dyDescent="0.3"/>
    <row r="11" spans="1:11" x14ac:dyDescent="0.25">
      <c r="A11" s="30" t="s">
        <v>9</v>
      </c>
      <c r="B11" s="31"/>
      <c r="C11" s="31"/>
      <c r="D11" s="22" t="s">
        <v>15</v>
      </c>
      <c r="E11" s="23"/>
      <c r="F11" s="24" t="s">
        <v>39</v>
      </c>
      <c r="G11" s="31" t="s">
        <v>20</v>
      </c>
      <c r="H11" s="31"/>
      <c r="I11" s="32"/>
      <c r="K11" t="s">
        <v>36</v>
      </c>
    </row>
    <row r="12" spans="1:11" ht="15.75" thickBot="1" x14ac:dyDescent="0.3">
      <c r="A12" s="7" t="s">
        <v>6</v>
      </c>
      <c r="B12" s="8" t="s">
        <v>7</v>
      </c>
      <c r="C12" s="8" t="s">
        <v>8</v>
      </c>
      <c r="D12" s="8" t="s">
        <v>0</v>
      </c>
      <c r="E12" s="8" t="s">
        <v>1</v>
      </c>
      <c r="F12" s="8" t="s">
        <v>2</v>
      </c>
      <c r="G12" s="8" t="s">
        <v>3</v>
      </c>
      <c r="H12" s="8" t="s">
        <v>4</v>
      </c>
      <c r="I12" s="9" t="s">
        <v>5</v>
      </c>
    </row>
    <row r="13" spans="1:11" x14ac:dyDescent="0.25">
      <c r="A13" s="10">
        <f>A7*10000</f>
        <v>8120.0000000000009</v>
      </c>
      <c r="B13" s="11">
        <f>B7*10000</f>
        <v>7570</v>
      </c>
      <c r="C13" s="11">
        <f>C7*10000</f>
        <v>7480</v>
      </c>
      <c r="D13" s="12">
        <v>4387840</v>
      </c>
      <c r="E13" s="12">
        <v>4424192</v>
      </c>
      <c r="F13" s="12">
        <v>3724800</v>
      </c>
      <c r="G13" s="13">
        <v>1720</v>
      </c>
      <c r="H13" s="13">
        <v>1690</v>
      </c>
      <c r="I13" s="14">
        <v>1810</v>
      </c>
      <c r="K13" s="1" t="str">
        <f>CONCATENATE('Rough Work Sheet'!$A$3,A13,'Rough Work Sheet'!$B$3,B13,'Rough Work Sheet'!$B$3,C13,'Rough Work Sheet'!$C$3)</f>
        <v>(RGB+MODE 1 8120 7570 7480)</v>
      </c>
    </row>
    <row r="14" spans="1:11" x14ac:dyDescent="0.25">
      <c r="A14" s="15">
        <f>MIN(A13+1000,10000)</f>
        <v>9120</v>
      </c>
      <c r="B14" s="4">
        <f>B$13</f>
        <v>7570</v>
      </c>
      <c r="C14" s="4">
        <f>C$13</f>
        <v>7480</v>
      </c>
      <c r="D14" s="5">
        <v>4797184</v>
      </c>
      <c r="E14" s="5">
        <v>4609280</v>
      </c>
      <c r="F14" s="5">
        <v>3742208</v>
      </c>
      <c r="G14" s="6">
        <v>1880</v>
      </c>
      <c r="H14" s="6">
        <v>1750</v>
      </c>
      <c r="I14" s="16">
        <v>1810</v>
      </c>
      <c r="K14" s="1" t="str">
        <f>CONCATENATE('Rough Work Sheet'!$A$3,A14,'Rough Work Sheet'!$B$3,B14,'Rough Work Sheet'!$B$3,C14,'Rough Work Sheet'!$C$3)</f>
        <v>(RGB+MODE 1 9120 7570 7480)</v>
      </c>
    </row>
    <row r="15" spans="1:11" x14ac:dyDescent="0.25">
      <c r="A15" s="15">
        <f>A13-1000</f>
        <v>7120.0000000000009</v>
      </c>
      <c r="B15" s="4">
        <f>B$13</f>
        <v>7570</v>
      </c>
      <c r="C15" s="4">
        <f>C$13</f>
        <v>7480</v>
      </c>
      <c r="D15" s="5">
        <v>3933440</v>
      </c>
      <c r="E15" s="5">
        <v>4219904</v>
      </c>
      <c r="F15" s="5">
        <v>3704064</v>
      </c>
      <c r="G15" s="6">
        <v>1530</v>
      </c>
      <c r="H15" s="6">
        <v>1610</v>
      </c>
      <c r="I15" s="16">
        <v>1800</v>
      </c>
      <c r="K15" s="1" t="str">
        <f>CONCATENATE('Rough Work Sheet'!$A$3,A15,'Rough Work Sheet'!$B$3,B15,'Rough Work Sheet'!$B$3,C15,'Rough Work Sheet'!$C$3)</f>
        <v>(RGB+MODE 1 7120 7570 7480)</v>
      </c>
    </row>
    <row r="16" spans="1:11" x14ac:dyDescent="0.25">
      <c r="A16" s="15">
        <f>A$13</f>
        <v>8120.0000000000009</v>
      </c>
      <c r="B16" s="4">
        <f>MIN(B15+1000,9900)</f>
        <v>8570</v>
      </c>
      <c r="C16" s="4">
        <f>C$13</f>
        <v>7480</v>
      </c>
      <c r="D16" s="5">
        <v>4493312</v>
      </c>
      <c r="E16" s="5">
        <v>4876544</v>
      </c>
      <c r="F16" s="5">
        <v>3773440</v>
      </c>
      <c r="G16" s="6">
        <v>1730</v>
      </c>
      <c r="H16" s="6">
        <v>1850</v>
      </c>
      <c r="I16" s="16">
        <v>1820</v>
      </c>
      <c r="K16" s="1" t="str">
        <f>CONCATENATE('Rough Work Sheet'!$A$3,A16,'Rough Work Sheet'!$B$3,B16,'Rough Work Sheet'!$B$3,C16,'Rough Work Sheet'!$C$3)</f>
        <v>(RGB+MODE 1 8120 8570 7480)</v>
      </c>
    </row>
    <row r="17" spans="1:13" x14ac:dyDescent="0.25">
      <c r="A17" s="15">
        <f>A$13</f>
        <v>8120.0000000000009</v>
      </c>
      <c r="B17" s="4">
        <f>B15-1000</f>
        <v>6570</v>
      </c>
      <c r="C17" s="4">
        <f>C$13</f>
        <v>7480</v>
      </c>
      <c r="D17" s="5">
        <v>4264960</v>
      </c>
      <c r="E17" s="5">
        <v>3933184</v>
      </c>
      <c r="F17" s="5">
        <v>3665152</v>
      </c>
      <c r="G17" s="6">
        <v>1690</v>
      </c>
      <c r="H17" s="6">
        <v>1490</v>
      </c>
      <c r="I17" s="16">
        <v>1780</v>
      </c>
      <c r="K17" s="1" t="str">
        <f>CONCATENATE('Rough Work Sheet'!$A$3,A17,'Rough Work Sheet'!$B$3,B17,'Rough Work Sheet'!$B$3,C17,'Rough Work Sheet'!$C$3)</f>
        <v>(RGB+MODE 1 8120 6570 7480)</v>
      </c>
    </row>
    <row r="18" spans="1:13" x14ac:dyDescent="0.25">
      <c r="A18" s="15">
        <f>A$13</f>
        <v>8120.0000000000009</v>
      </c>
      <c r="B18" s="4">
        <f>B$13</f>
        <v>7570</v>
      </c>
      <c r="C18" s="4">
        <f>MIN(C17+1000,10000)</f>
        <v>8480</v>
      </c>
      <c r="D18" s="5">
        <v>4474624</v>
      </c>
      <c r="E18" s="5">
        <v>4457728</v>
      </c>
      <c r="F18" s="5">
        <v>4223232</v>
      </c>
      <c r="G18" s="6">
        <v>1760</v>
      </c>
      <c r="H18" s="6">
        <v>1680</v>
      </c>
      <c r="I18" s="16">
        <v>2050</v>
      </c>
      <c r="K18" s="1" t="str">
        <f>CONCATENATE('Rough Work Sheet'!$A$3,A18,'Rough Work Sheet'!$B$3,B18,'Rough Work Sheet'!$B$3,C18,'Rough Work Sheet'!$C$3)</f>
        <v>(RGB+MODE 1 8120 7570 8480)</v>
      </c>
    </row>
    <row r="19" spans="1:13" x14ac:dyDescent="0.25">
      <c r="A19" s="15">
        <f>A$13</f>
        <v>8120.0000000000009</v>
      </c>
      <c r="B19" s="4">
        <f>B$13</f>
        <v>7570</v>
      </c>
      <c r="C19" s="4">
        <f>C17-1000</f>
        <v>6480</v>
      </c>
      <c r="D19" s="5">
        <v>4294144</v>
      </c>
      <c r="E19" s="5">
        <v>4396544</v>
      </c>
      <c r="F19" s="5">
        <v>3191552</v>
      </c>
      <c r="G19" s="6">
        <v>1660</v>
      </c>
      <c r="H19" s="6">
        <v>1670</v>
      </c>
      <c r="I19" s="16">
        <v>1540</v>
      </c>
      <c r="K19" s="1" t="str">
        <f>CONCATENATE('Rough Work Sheet'!$A$3,A19,'Rough Work Sheet'!$B$3,B19,'Rough Work Sheet'!$B$3,C19,'Rough Work Sheet'!$C$3)</f>
        <v>(RGB+MODE 1 8120 7570 6480)</v>
      </c>
    </row>
    <row r="20" spans="1:13" x14ac:dyDescent="0.25">
      <c r="A20" s="15">
        <f>MAX(A13:A19)</f>
        <v>9120</v>
      </c>
      <c r="B20" s="4">
        <f>MAX(B13:B19)</f>
        <v>8570</v>
      </c>
      <c r="C20" s="4">
        <f>MAX(C13:C19)</f>
        <v>8480</v>
      </c>
      <c r="D20" s="5">
        <v>4991488</v>
      </c>
      <c r="E20" s="5">
        <v>5088256</v>
      </c>
      <c r="F20" s="5">
        <v>4288512</v>
      </c>
      <c r="G20" s="6">
        <v>1950</v>
      </c>
      <c r="H20" s="6">
        <v>1930</v>
      </c>
      <c r="I20" s="16">
        <v>2070</v>
      </c>
      <c r="K20" s="1" t="str">
        <f>CONCATENATE('Rough Work Sheet'!$A$3,A20,'Rough Work Sheet'!$B$3,B20,'Rough Work Sheet'!$B$3,C20,'Rough Work Sheet'!$C$3)</f>
        <v>(RGB+MODE 1 9120 8570 8480)</v>
      </c>
    </row>
    <row r="21" spans="1:13" ht="15.75" thickBot="1" x14ac:dyDescent="0.3">
      <c r="A21" s="7">
        <f>MIN(A13:A20)</f>
        <v>7120.0000000000009</v>
      </c>
      <c r="B21" s="8">
        <f>MIN(B13:B20)</f>
        <v>6570</v>
      </c>
      <c r="C21" s="8">
        <f>MIN(C13:C20)</f>
        <v>6480</v>
      </c>
      <c r="D21" s="17">
        <v>3730944</v>
      </c>
      <c r="E21" s="17">
        <v>3702016</v>
      </c>
      <c r="F21" s="17">
        <v>3115008</v>
      </c>
      <c r="G21" s="18">
        <v>1460</v>
      </c>
      <c r="H21" s="18">
        <v>1410</v>
      </c>
      <c r="I21" s="19">
        <v>1530</v>
      </c>
      <c r="K21" s="1" t="str">
        <f>CONCATENATE('Rough Work Sheet'!$A$3,A21,'Rough Work Sheet'!$B$3,B21,'Rough Work Sheet'!$B$3,C21,'Rough Work Sheet'!$C$3)</f>
        <v>(RGB+MODE 1 7120 6570 6480)</v>
      </c>
    </row>
    <row r="22" spans="1:13" x14ac:dyDescent="0.25">
      <c r="L22" s="21"/>
    </row>
    <row r="23" spans="1:13" x14ac:dyDescent="0.25">
      <c r="K23" s="20" t="s">
        <v>38</v>
      </c>
    </row>
    <row r="24" spans="1:13" x14ac:dyDescent="0.25">
      <c r="A24" t="s">
        <v>31</v>
      </c>
      <c r="G24" s="25"/>
      <c r="H24" s="25"/>
      <c r="I24" s="25"/>
      <c r="J24" s="25"/>
      <c r="L24" s="25"/>
      <c r="M24" s="25"/>
    </row>
    <row r="25" spans="1:13" x14ac:dyDescent="0.25">
      <c r="K25" s="20" t="s">
        <v>39</v>
      </c>
    </row>
    <row r="26" spans="1:13" x14ac:dyDescent="0.25">
      <c r="B26" s="2" t="str">
        <f>'Rough Work Sheet'!B65</f>
        <v>(RGB+CAL2 "2309" "59" "40" "0" "376" "2581" "95" "0" "-115" "41" "2029" "0" "6870" "-87508" "-167164" "1" "2116" 1 0)</v>
      </c>
      <c r="C26" s="2"/>
      <c r="D26" s="2"/>
      <c r="E26" s="2"/>
      <c r="F26" s="2"/>
      <c r="G26" s="2"/>
      <c r="H26" s="2"/>
      <c r="I26" s="2"/>
    </row>
    <row r="27" spans="1:13" x14ac:dyDescent="0.25">
      <c r="B27" s="25"/>
      <c r="C27" s="25"/>
      <c r="D27" s="25"/>
      <c r="E27" s="25"/>
      <c r="F27" s="25"/>
      <c r="G27" s="25"/>
      <c r="H27" s="25"/>
      <c r="I27" s="25"/>
    </row>
    <row r="28" spans="1:13" x14ac:dyDescent="0.25">
      <c r="B28" s="25"/>
      <c r="C28" s="25"/>
      <c r="D28" s="25"/>
      <c r="E28" s="25"/>
      <c r="F28" s="25"/>
      <c r="G28" s="25"/>
      <c r="H28" s="25"/>
      <c r="I28" s="25"/>
    </row>
    <row r="29" spans="1:13" x14ac:dyDescent="0.25">
      <c r="A29" t="s">
        <v>41</v>
      </c>
    </row>
    <row r="30" spans="1:13" x14ac:dyDescent="0.25">
      <c r="B30" t="s">
        <v>42</v>
      </c>
    </row>
    <row r="32" spans="1:13" ht="15.75" thickBot="1" x14ac:dyDescent="0.3"/>
    <row r="33" spans="1:16" x14ac:dyDescent="0.25">
      <c r="A33" s="35" t="s">
        <v>45</v>
      </c>
      <c r="B33" s="35"/>
      <c r="C33" s="35"/>
      <c r="D33" s="35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</row>
    <row r="34" spans="1:16" x14ac:dyDescent="0.25">
      <c r="A34" s="33" t="s">
        <v>43</v>
      </c>
      <c r="B34" s="33"/>
      <c r="C34" s="33"/>
      <c r="D34" s="33"/>
      <c r="E34" s="28"/>
      <c r="F34" s="28"/>
      <c r="G34" s="28"/>
    </row>
    <row r="35" spans="1:16" x14ac:dyDescent="0.25">
      <c r="A35" s="34" t="s">
        <v>44</v>
      </c>
      <c r="B35" s="34"/>
      <c r="C35" s="34"/>
      <c r="D35" s="34"/>
      <c r="E35" s="34"/>
      <c r="F35" s="34"/>
      <c r="G35" s="34"/>
    </row>
  </sheetData>
  <mergeCells count="6">
    <mergeCell ref="A3:F3"/>
    <mergeCell ref="A11:C11"/>
    <mergeCell ref="G11:I11"/>
    <mergeCell ref="A34:D34"/>
    <mergeCell ref="A35:G35"/>
    <mergeCell ref="A33:D3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topLeftCell="B1" workbookViewId="0">
      <selection activeCell="A3" sqref="A3:C3"/>
    </sheetView>
  </sheetViews>
  <sheetFormatPr defaultRowHeight="15" x14ac:dyDescent="0.25"/>
  <sheetData>
    <row r="1" spans="1:9" x14ac:dyDescent="0.25">
      <c r="A1" t="s">
        <v>40</v>
      </c>
      <c r="B1" s="25"/>
      <c r="C1" s="25"/>
      <c r="D1" s="25"/>
      <c r="E1" s="25"/>
      <c r="F1" s="25"/>
      <c r="G1" s="25"/>
      <c r="H1" s="25"/>
      <c r="I1" s="25"/>
    </row>
    <row r="2" spans="1:9" x14ac:dyDescent="0.25">
      <c r="B2" s="25"/>
      <c r="C2" s="25"/>
      <c r="D2" s="25"/>
      <c r="E2" s="25"/>
      <c r="F2" s="25"/>
      <c r="G2" s="25"/>
      <c r="H2" s="25"/>
      <c r="I2" s="25"/>
    </row>
    <row r="3" spans="1:9" x14ac:dyDescent="0.25">
      <c r="A3" t="s">
        <v>32</v>
      </c>
      <c r="B3" t="s">
        <v>33</v>
      </c>
      <c r="C3" t="s">
        <v>14</v>
      </c>
      <c r="D3" s="25"/>
      <c r="E3" s="25"/>
      <c r="F3" s="25"/>
      <c r="G3" s="25"/>
      <c r="H3" s="25"/>
      <c r="I3" s="25"/>
    </row>
    <row r="4" spans="1:9" x14ac:dyDescent="0.25">
      <c r="B4" s="25"/>
      <c r="C4" s="25"/>
      <c r="D4" s="25"/>
      <c r="E4" s="25"/>
      <c r="F4" s="25"/>
      <c r="G4" s="25"/>
      <c r="H4" s="25"/>
      <c r="I4" s="25"/>
    </row>
    <row r="5" spans="1:9" x14ac:dyDescent="0.25">
      <c r="A5" t="s">
        <v>21</v>
      </c>
      <c r="H5" t="s">
        <v>30</v>
      </c>
    </row>
    <row r="6" spans="1:9" x14ac:dyDescent="0.25">
      <c r="A6" t="s">
        <v>23</v>
      </c>
      <c r="H6" s="1">
        <f>'Input and Output Sheet'!H20/MAX('Input and Output Sheet'!A20:C20)*10000</f>
        <v>2116.2280701754385</v>
      </c>
    </row>
    <row r="7" spans="1:9" x14ac:dyDescent="0.25">
      <c r="A7" t="s">
        <v>19</v>
      </c>
      <c r="B7" s="1">
        <f>'Input and Output Sheet'!G13</f>
        <v>1720</v>
      </c>
      <c r="C7" s="1">
        <f>'Input and Output Sheet'!H13</f>
        <v>1690</v>
      </c>
      <c r="D7" s="1">
        <f>'Input and Output Sheet'!I13</f>
        <v>1810</v>
      </c>
      <c r="E7">
        <v>1</v>
      </c>
    </row>
    <row r="8" spans="1:9" x14ac:dyDescent="0.25">
      <c r="B8" s="1">
        <f>'Input and Output Sheet'!G14</f>
        <v>1880</v>
      </c>
      <c r="C8" s="1">
        <f>'Input and Output Sheet'!H14</f>
        <v>1750</v>
      </c>
      <c r="D8" s="1">
        <f>'Input and Output Sheet'!I14</f>
        <v>1810</v>
      </c>
      <c r="E8">
        <v>1</v>
      </c>
    </row>
    <row r="9" spans="1:9" x14ac:dyDescent="0.25">
      <c r="B9" s="1">
        <f>'Input and Output Sheet'!G15</f>
        <v>1530</v>
      </c>
      <c r="C9" s="1">
        <f>'Input and Output Sheet'!H15</f>
        <v>1610</v>
      </c>
      <c r="D9" s="1">
        <f>'Input and Output Sheet'!I15</f>
        <v>1800</v>
      </c>
      <c r="E9">
        <v>1</v>
      </c>
    </row>
    <row r="10" spans="1:9" x14ac:dyDescent="0.25">
      <c r="B10" s="1">
        <f>'Input and Output Sheet'!G16</f>
        <v>1730</v>
      </c>
      <c r="C10" s="1">
        <f>'Input and Output Sheet'!H16</f>
        <v>1850</v>
      </c>
      <c r="D10" s="1">
        <f>'Input and Output Sheet'!I16</f>
        <v>1820</v>
      </c>
      <c r="E10">
        <v>1</v>
      </c>
    </row>
    <row r="11" spans="1:9" x14ac:dyDescent="0.25">
      <c r="B11" s="1">
        <f>'Input and Output Sheet'!G17</f>
        <v>1690</v>
      </c>
      <c r="C11" s="1">
        <f>'Input and Output Sheet'!H17</f>
        <v>1490</v>
      </c>
      <c r="D11" s="1">
        <f>'Input and Output Sheet'!I17</f>
        <v>1780</v>
      </c>
      <c r="E11">
        <v>1</v>
      </c>
    </row>
    <row r="12" spans="1:9" x14ac:dyDescent="0.25">
      <c r="B12" s="1">
        <f>'Input and Output Sheet'!G18</f>
        <v>1760</v>
      </c>
      <c r="C12" s="1">
        <f>'Input and Output Sheet'!H18</f>
        <v>1680</v>
      </c>
      <c r="D12" s="1">
        <f>'Input and Output Sheet'!I18</f>
        <v>2050</v>
      </c>
      <c r="E12">
        <v>1</v>
      </c>
    </row>
    <row r="13" spans="1:9" x14ac:dyDescent="0.25">
      <c r="B13" s="1">
        <f>'Input and Output Sheet'!G19</f>
        <v>1660</v>
      </c>
      <c r="C13" s="1">
        <f>'Input and Output Sheet'!H19</f>
        <v>1670</v>
      </c>
      <c r="D13" s="1">
        <f>'Input and Output Sheet'!I19</f>
        <v>1540</v>
      </c>
      <c r="E13">
        <v>1</v>
      </c>
    </row>
    <row r="14" spans="1:9" x14ac:dyDescent="0.25">
      <c r="B14" s="1">
        <f>'Input and Output Sheet'!G20</f>
        <v>1950</v>
      </c>
      <c r="C14" s="1">
        <f>'Input and Output Sheet'!H20</f>
        <v>1930</v>
      </c>
      <c r="D14" s="1">
        <f>'Input and Output Sheet'!I20</f>
        <v>2070</v>
      </c>
      <c r="E14">
        <v>1</v>
      </c>
    </row>
    <row r="15" spans="1:9" x14ac:dyDescent="0.25">
      <c r="B15" s="1">
        <f>'Input and Output Sheet'!G21</f>
        <v>1460</v>
      </c>
      <c r="C15" s="1">
        <f>'Input and Output Sheet'!H21</f>
        <v>1410</v>
      </c>
      <c r="D15" s="1">
        <f>'Input and Output Sheet'!I21</f>
        <v>1530</v>
      </c>
      <c r="E15">
        <v>1</v>
      </c>
    </row>
    <row r="18" spans="1:5" x14ac:dyDescent="0.25">
      <c r="A18" t="s">
        <v>21</v>
      </c>
    </row>
    <row r="19" spans="1:5" x14ac:dyDescent="0.25">
      <c r="A19" t="s">
        <v>22</v>
      </c>
    </row>
    <row r="20" spans="1:5" x14ac:dyDescent="0.25">
      <c r="A20" t="s">
        <v>10</v>
      </c>
      <c r="B20" s="1">
        <f>'Input and Output Sheet'!D13</f>
        <v>4387840</v>
      </c>
      <c r="C20" s="1">
        <f>'Input and Output Sheet'!E13</f>
        <v>4424192</v>
      </c>
      <c r="D20" s="1">
        <f>'Input and Output Sheet'!F13</f>
        <v>3724800</v>
      </c>
      <c r="E20">
        <v>1</v>
      </c>
    </row>
    <row r="21" spans="1:5" x14ac:dyDescent="0.25">
      <c r="B21" s="1">
        <f>'Input and Output Sheet'!D14</f>
        <v>4797184</v>
      </c>
      <c r="C21" s="1">
        <f>'Input and Output Sheet'!E14</f>
        <v>4609280</v>
      </c>
      <c r="D21" s="1">
        <f>'Input and Output Sheet'!F14</f>
        <v>3742208</v>
      </c>
      <c r="E21">
        <v>1</v>
      </c>
    </row>
    <row r="22" spans="1:5" x14ac:dyDescent="0.25">
      <c r="B22" s="1">
        <f>'Input and Output Sheet'!D15</f>
        <v>3933440</v>
      </c>
      <c r="C22" s="1">
        <f>'Input and Output Sheet'!E15</f>
        <v>4219904</v>
      </c>
      <c r="D22" s="1">
        <f>'Input and Output Sheet'!F15</f>
        <v>3704064</v>
      </c>
      <c r="E22">
        <v>1</v>
      </c>
    </row>
    <row r="23" spans="1:5" x14ac:dyDescent="0.25">
      <c r="B23" s="1">
        <f>'Input and Output Sheet'!D16</f>
        <v>4493312</v>
      </c>
      <c r="C23" s="1">
        <f>'Input and Output Sheet'!E16</f>
        <v>4876544</v>
      </c>
      <c r="D23" s="1">
        <f>'Input and Output Sheet'!F16</f>
        <v>3773440</v>
      </c>
      <c r="E23">
        <v>1</v>
      </c>
    </row>
    <row r="24" spans="1:5" x14ac:dyDescent="0.25">
      <c r="B24" s="1">
        <f>'Input and Output Sheet'!D17</f>
        <v>4264960</v>
      </c>
      <c r="C24" s="1">
        <f>'Input and Output Sheet'!E17</f>
        <v>3933184</v>
      </c>
      <c r="D24" s="1">
        <f>'Input and Output Sheet'!F17</f>
        <v>3665152</v>
      </c>
      <c r="E24">
        <v>1</v>
      </c>
    </row>
    <row r="25" spans="1:5" x14ac:dyDescent="0.25">
      <c r="B25" s="1">
        <f>'Input and Output Sheet'!D18</f>
        <v>4474624</v>
      </c>
      <c r="C25" s="1">
        <f>'Input and Output Sheet'!E18</f>
        <v>4457728</v>
      </c>
      <c r="D25" s="1">
        <f>'Input and Output Sheet'!F18</f>
        <v>4223232</v>
      </c>
      <c r="E25">
        <v>1</v>
      </c>
    </row>
    <row r="26" spans="1:5" x14ac:dyDescent="0.25">
      <c r="B26" s="1">
        <f>'Input and Output Sheet'!D19</f>
        <v>4294144</v>
      </c>
      <c r="C26" s="1">
        <f>'Input and Output Sheet'!E19</f>
        <v>4396544</v>
      </c>
      <c r="D26" s="1">
        <f>'Input and Output Sheet'!F19</f>
        <v>3191552</v>
      </c>
      <c r="E26">
        <v>1</v>
      </c>
    </row>
    <row r="27" spans="1:5" x14ac:dyDescent="0.25">
      <c r="B27" s="1">
        <f>'Input and Output Sheet'!D20</f>
        <v>4991488</v>
      </c>
      <c r="C27" s="1">
        <f>'Input and Output Sheet'!E20</f>
        <v>5088256</v>
      </c>
      <c r="D27" s="1">
        <f>'Input and Output Sheet'!F20</f>
        <v>4288512</v>
      </c>
      <c r="E27">
        <v>1</v>
      </c>
    </row>
    <row r="28" spans="1:5" x14ac:dyDescent="0.25">
      <c r="B28" s="1">
        <f>'Input and Output Sheet'!D21</f>
        <v>3730944</v>
      </c>
      <c r="C28" s="1">
        <f>'Input and Output Sheet'!E21</f>
        <v>3702016</v>
      </c>
      <c r="D28" s="1">
        <f>'Input and Output Sheet'!F21</f>
        <v>3115008</v>
      </c>
      <c r="E28">
        <v>1</v>
      </c>
    </row>
    <row r="29" spans="1:5" x14ac:dyDescent="0.25">
      <c r="B29" s="1"/>
      <c r="C29" s="1"/>
      <c r="D29" s="1"/>
    </row>
    <row r="30" spans="1:5" x14ac:dyDescent="0.25">
      <c r="A30" t="s">
        <v>18</v>
      </c>
      <c r="B30" s="1"/>
      <c r="C30" s="1"/>
      <c r="D30" s="1"/>
    </row>
    <row r="31" spans="1:5" x14ac:dyDescent="0.25">
      <c r="A31" t="s">
        <v>24</v>
      </c>
      <c r="B31" s="1"/>
      <c r="C31" s="1"/>
      <c r="D31" s="1"/>
    </row>
    <row r="32" spans="1:5" x14ac:dyDescent="0.25">
      <c r="A32" t="s">
        <v>25</v>
      </c>
      <c r="B32" s="1">
        <f t="array" ref="B32:E35">MINVERSE(MMULT(TRANSPOSE(B7:E15),B7:E15))</f>
        <v>1.8684672173429265E-5</v>
      </c>
      <c r="C32" s="1">
        <v>-1.0560983425295918E-5</v>
      </c>
      <c r="D32" s="1">
        <v>-5.0635876197560813E-6</v>
      </c>
      <c r="E32">
        <v>-5.114430295292619E-3</v>
      </c>
    </row>
    <row r="33" spans="1:5" x14ac:dyDescent="0.25">
      <c r="B33" s="1">
        <v>-1.0560983425295859E-5</v>
      </c>
      <c r="C33" s="1">
        <v>1.3792393779929059E-5</v>
      </c>
      <c r="D33" s="1">
        <v>-1.405492910648596E-6</v>
      </c>
      <c r="E33">
        <v>-2.5309258931851242E-3</v>
      </c>
    </row>
    <row r="34" spans="1:5" x14ac:dyDescent="0.25">
      <c r="B34" s="1">
        <v>-5.0635876197560796E-6</v>
      </c>
      <c r="C34" s="1">
        <v>-1.4054929106485173E-6</v>
      </c>
      <c r="D34" s="1">
        <v>7.3117690647582085E-6</v>
      </c>
      <c r="E34">
        <v>-2.1612184283669351E-3</v>
      </c>
    </row>
    <row r="35" spans="1:5" x14ac:dyDescent="0.25">
      <c r="B35" s="1">
        <v>-5.1144302952927214E-3</v>
      </c>
      <c r="C35" s="1">
        <v>-2.5309258931851667E-3</v>
      </c>
      <c r="D35" s="1">
        <v>-2.1612184283668011E-3</v>
      </c>
      <c r="E35">
        <v>16.98440568162891</v>
      </c>
    </row>
    <row r="36" spans="1:5" x14ac:dyDescent="0.25">
      <c r="A36" t="s">
        <v>26</v>
      </c>
    </row>
    <row r="37" spans="1:5" x14ac:dyDescent="0.25">
      <c r="B37">
        <f t="array" ref="B37:E40">MMULT(TRANSPOSE(B7:E15),B20:E28)</f>
        <v>67749363200</v>
      </c>
      <c r="C37">
        <v>68285918720</v>
      </c>
      <c r="D37">
        <v>57472757760</v>
      </c>
      <c r="E37">
        <v>15380</v>
      </c>
    </row>
    <row r="38" spans="1:5" x14ac:dyDescent="0.25">
      <c r="B38">
        <v>66393569280</v>
      </c>
      <c r="C38">
        <v>67090608640</v>
      </c>
      <c r="D38">
        <v>56343170560</v>
      </c>
      <c r="E38">
        <v>15080</v>
      </c>
    </row>
    <row r="39" spans="1:5" x14ac:dyDescent="0.25">
      <c r="B39">
        <v>71301227520</v>
      </c>
      <c r="C39">
        <v>71928583680</v>
      </c>
      <c r="D39">
        <v>60790028800</v>
      </c>
      <c r="E39">
        <v>16210</v>
      </c>
    </row>
    <row r="40" spans="1:5" x14ac:dyDescent="0.25">
      <c r="B40">
        <v>39367936</v>
      </c>
      <c r="C40">
        <v>39707648</v>
      </c>
      <c r="D40">
        <v>33427968</v>
      </c>
      <c r="E40">
        <v>9</v>
      </c>
    </row>
    <row r="42" spans="1:5" x14ac:dyDescent="0.25">
      <c r="A42" t="s">
        <v>27</v>
      </c>
    </row>
    <row r="44" spans="1:5" x14ac:dyDescent="0.25">
      <c r="B44">
        <f t="array" ref="B44:E47">MMULT(B32:E35,B37:E40)</f>
        <v>2308.679153051984</v>
      </c>
      <c r="C44">
        <v>58.515789928700542</v>
      </c>
      <c r="D44">
        <v>39.697750164050376</v>
      </c>
      <c r="E44">
        <v>2.7755575615628914E-17</v>
      </c>
    </row>
    <row r="45" spans="1:5" x14ac:dyDescent="0.25">
      <c r="B45">
        <v>375.65175165445544</v>
      </c>
      <c r="C45">
        <v>2581.4085990556923</v>
      </c>
      <c r="D45">
        <v>94.688779534408241</v>
      </c>
      <c r="E45">
        <v>2.7755575615628914E-17</v>
      </c>
    </row>
    <row r="46" spans="1:5" x14ac:dyDescent="0.25">
      <c r="B46">
        <v>-115.12679151677003</v>
      </c>
      <c r="C46">
        <v>41.184969712689053</v>
      </c>
      <c r="D46">
        <v>2029.2401088239712</v>
      </c>
      <c r="E46">
        <v>1.0408340855860843E-17</v>
      </c>
    </row>
    <row r="47" spans="1:5" x14ac:dyDescent="0.25">
      <c r="B47">
        <v>6869.7224000692368</v>
      </c>
      <c r="C47">
        <v>-87508.320211529732</v>
      </c>
      <c r="D47">
        <v>-167163.59521508217</v>
      </c>
      <c r="E47">
        <v>0.99999999999997158</v>
      </c>
    </row>
    <row r="49" spans="1:14" x14ac:dyDescent="0.25">
      <c r="A49" t="s">
        <v>28</v>
      </c>
    </row>
    <row r="51" spans="1:14" x14ac:dyDescent="0.25">
      <c r="B51">
        <f t="array" ref="B51:E51">MMULT(B7:E7,B44:E47)</f>
        <v>4404269.8333001575</v>
      </c>
      <c r="C51">
        <v>4450264.1660499219</v>
      </c>
      <c r="D51">
        <v>3734065.1694516223</v>
      </c>
      <c r="E51">
        <v>1.000000000000085</v>
      </c>
    </row>
    <row r="53" spans="1:14" x14ac:dyDescent="0.25">
      <c r="B53">
        <f>B51/B20</f>
        <v>1.0037444011860408</v>
      </c>
      <c r="C53">
        <f>C51/C20</f>
        <v>1.0058930909982935</v>
      </c>
      <c r="D53">
        <f>D51/D20</f>
        <v>1.0024874273656632</v>
      </c>
      <c r="E53">
        <f>E51/E20</f>
        <v>1.000000000000085</v>
      </c>
      <c r="G53" t="s">
        <v>12</v>
      </c>
    </row>
    <row r="54" spans="1:14" x14ac:dyDescent="0.25">
      <c r="G54" t="s">
        <v>11</v>
      </c>
    </row>
    <row r="55" spans="1:14" x14ac:dyDescent="0.25">
      <c r="A55" t="s">
        <v>29</v>
      </c>
    </row>
    <row r="57" spans="1:14" x14ac:dyDescent="0.25">
      <c r="B57">
        <f t="shared" ref="B57:E60" si="0">ROUND(B44,$A$57)</f>
        <v>2309</v>
      </c>
      <c r="C57">
        <f t="shared" si="0"/>
        <v>59</v>
      </c>
      <c r="D57">
        <f t="shared" si="0"/>
        <v>40</v>
      </c>
      <c r="E57">
        <f t="shared" si="0"/>
        <v>0</v>
      </c>
      <c r="G57" t="str">
        <f>CONCATENATE(G$53,B57,G$54,C57,G$54,D57,G$54,E57,G$53," ")</f>
        <v xml:space="preserve">"2309" "59" "40" "0" </v>
      </c>
    </row>
    <row r="58" spans="1:14" x14ac:dyDescent="0.25">
      <c r="B58">
        <f t="shared" si="0"/>
        <v>376</v>
      </c>
      <c r="C58">
        <f t="shared" si="0"/>
        <v>2581</v>
      </c>
      <c r="D58">
        <f t="shared" si="0"/>
        <v>95</v>
      </c>
      <c r="E58">
        <f t="shared" si="0"/>
        <v>0</v>
      </c>
      <c r="G58" t="str">
        <f>CONCATENATE(G$53,B58,G$54,C58,G$54,D58,G$54,E58,G$53," ")</f>
        <v xml:space="preserve">"376" "2581" "95" "0" </v>
      </c>
    </row>
    <row r="59" spans="1:14" x14ac:dyDescent="0.25">
      <c r="B59">
        <f t="shared" si="0"/>
        <v>-115</v>
      </c>
      <c r="C59">
        <f t="shared" si="0"/>
        <v>41</v>
      </c>
      <c r="D59">
        <f t="shared" si="0"/>
        <v>2029</v>
      </c>
      <c r="E59">
        <f t="shared" si="0"/>
        <v>0</v>
      </c>
      <c r="G59" t="str">
        <f>CONCATENATE(G$53,B59,G$54,C59,G$54,D59,G$54,E59,G$53," ")</f>
        <v xml:space="preserve">"-115" "41" "2029" "0" </v>
      </c>
    </row>
    <row r="60" spans="1:14" x14ac:dyDescent="0.25">
      <c r="B60">
        <f t="shared" si="0"/>
        <v>6870</v>
      </c>
      <c r="C60">
        <f t="shared" si="0"/>
        <v>-87508</v>
      </c>
      <c r="D60">
        <f t="shared" si="0"/>
        <v>-167164</v>
      </c>
      <c r="E60">
        <f t="shared" si="0"/>
        <v>1</v>
      </c>
      <c r="G60" t="str">
        <f>CONCATENATE(G$53,B60,G$54,C60,G$54,D60,G$54,E60,G$53," ")</f>
        <v xml:space="preserve">"6870" "-87508" "-167164" "1" </v>
      </c>
    </row>
    <row r="62" spans="1:14" x14ac:dyDescent="0.25">
      <c r="F62" t="s">
        <v>13</v>
      </c>
      <c r="G62" t="str">
        <f>CONCATENATE(G57,G58,G59,G60)</f>
        <v xml:space="preserve">"2309" "59" "40" "0" "376" "2581" "95" "0" "-115" "41" "2029" "0" "6870" "-87508" "-167164" "1" </v>
      </c>
      <c r="N62" t="str">
        <f>CONCATENATE(G53,ROUNDDOWN(H6,0),G53," 1 0)")</f>
        <v>"2116" 1 0)</v>
      </c>
    </row>
    <row r="63" spans="1:14" x14ac:dyDescent="0.25">
      <c r="A63" t="s">
        <v>31</v>
      </c>
      <c r="G63" s="25"/>
      <c r="H63" s="25"/>
      <c r="I63" s="25"/>
      <c r="J63" s="25"/>
      <c r="K63" s="25"/>
      <c r="L63" s="25"/>
      <c r="M63" s="25"/>
    </row>
    <row r="65" spans="2:9" x14ac:dyDescent="0.25">
      <c r="B65" s="25" t="str">
        <f>CONCATENATE(F62,G62,N62)</f>
        <v>(RGB+CAL2 "2309" "59" "40" "0" "376" "2581" "95" "0" "-115" "41" "2029" "0" "6870" "-87508" "-167164" "1" "2116" 1 0)</v>
      </c>
      <c r="C65" s="25"/>
      <c r="D65" s="25"/>
      <c r="E65" s="25"/>
      <c r="F65" s="25"/>
      <c r="G65" s="25"/>
      <c r="H65" s="25"/>
      <c r="I65" s="2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and Output Sheet</vt:lpstr>
      <vt:lpstr>Rough Work Sheet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2019-06-14T14:38:03Z</dcterms:created>
  <dcterms:modified xsi:type="dcterms:W3CDTF">2019-06-14T14:38:18Z</dcterms:modified>
</cp:coreProperties>
</file>